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j-cfs.city.hamamatsu.jp\H000325\H000325\統計G\03_人口統計各種\04_浜松市の人口（人口解析）\R07人口\03_公表\01_庁内（ガルーン）\"/>
    </mc:Choice>
  </mc:AlternateContent>
  <bookViews>
    <workbookView xWindow="7635" yWindow="0" windowWidth="7680" windowHeight="9060" tabRatio="624"/>
  </bookViews>
  <sheets>
    <sheet name="浜松市" sheetId="82" r:id="rId1"/>
    <sheet name="中央区" sheetId="84" r:id="rId2"/>
    <sheet name="浜名区" sheetId="85" r:id="rId3"/>
    <sheet name="天竜区" sheetId="86" r:id="rId4"/>
    <sheet name="Module8" sheetId="37" state="veryHidden" r:id="rId5"/>
    <sheet name="Module1" sheetId="38" state="veryHidden" r:id="rId6"/>
  </sheets>
  <definedNames>
    <definedName name="_xlnm.Print_Area" localSheetId="1">中央区!$A$1:$L$45</definedName>
    <definedName name="_xlnm.Print_Area" localSheetId="3">天竜区!$A$1:$L$45</definedName>
    <definedName name="_xlnm.Print_Area" localSheetId="0">浜松市!$A$1:$L$45</definedName>
    <definedName name="_xlnm.Print_Area" localSheetId="2">浜名区!$A$1:$L$45</definedName>
  </definedNames>
  <calcPr calcId="162913"/>
</workbook>
</file>

<file path=xl/calcChain.xml><?xml version="1.0" encoding="utf-8"?>
<calcChain xmlns="http://schemas.openxmlformats.org/spreadsheetml/2006/main">
  <c r="AC44" i="86" l="1"/>
  <c r="AB44" i="86"/>
  <c r="AA44" i="86"/>
  <c r="Y44" i="86"/>
  <c r="X44" i="86"/>
  <c r="W44" i="86"/>
  <c r="AG43" i="86"/>
  <c r="AF43" i="86"/>
  <c r="AE43" i="86"/>
  <c r="AC43" i="86"/>
  <c r="AB43" i="86"/>
  <c r="AA43" i="86"/>
  <c r="Y43" i="86"/>
  <c r="X43" i="86"/>
  <c r="W43" i="86"/>
  <c r="AG42" i="86"/>
  <c r="AF42" i="86"/>
  <c r="AE42" i="86"/>
  <c r="AC42" i="86"/>
  <c r="AB42" i="86"/>
  <c r="AA42" i="86"/>
  <c r="Y42" i="86"/>
  <c r="X42" i="86"/>
  <c r="W42" i="86"/>
  <c r="AG41" i="86"/>
  <c r="AF41" i="86"/>
  <c r="AE41" i="86"/>
  <c r="AC41" i="86"/>
  <c r="AB41" i="86"/>
  <c r="AA41" i="86"/>
  <c r="Y41" i="86"/>
  <c r="Y39" i="86" s="1"/>
  <c r="X41" i="86"/>
  <c r="W41" i="86"/>
  <c r="W39" i="86" s="1"/>
  <c r="AG40" i="86"/>
  <c r="AF40" i="86"/>
  <c r="AE40" i="86"/>
  <c r="AC40" i="86"/>
  <c r="AB40" i="86"/>
  <c r="AA40" i="86"/>
  <c r="Y40" i="86"/>
  <c r="X40" i="86"/>
  <c r="X39" i="86" s="1"/>
  <c r="W40" i="86"/>
  <c r="AG39" i="86"/>
  <c r="AF39" i="86"/>
  <c r="AE39" i="86"/>
  <c r="AC39" i="86"/>
  <c r="AB39" i="86"/>
  <c r="AA39" i="86"/>
  <c r="AG38" i="86"/>
  <c r="AF38" i="86"/>
  <c r="AE38" i="86"/>
  <c r="AC38" i="86"/>
  <c r="AB38" i="86"/>
  <c r="AA38" i="86"/>
  <c r="Y38" i="86"/>
  <c r="X38" i="86"/>
  <c r="W38" i="86"/>
  <c r="AG37" i="86"/>
  <c r="AF37" i="86"/>
  <c r="AE37" i="86"/>
  <c r="AC37" i="86"/>
  <c r="AB37" i="86"/>
  <c r="AA37" i="86"/>
  <c r="Y37" i="86"/>
  <c r="X37" i="86"/>
  <c r="W37" i="86"/>
  <c r="AG36" i="86"/>
  <c r="AF36" i="86"/>
  <c r="AE36" i="86"/>
  <c r="AC36" i="86"/>
  <c r="AB36" i="86"/>
  <c r="AA36" i="86"/>
  <c r="Y36" i="86"/>
  <c r="X36" i="86"/>
  <c r="W36" i="86"/>
  <c r="AG35" i="86"/>
  <c r="AG33" i="86" s="1"/>
  <c r="AF35" i="86"/>
  <c r="AE35" i="86"/>
  <c r="AE33" i="86" s="1"/>
  <c r="AC35" i="86"/>
  <c r="AB35" i="86"/>
  <c r="AB33" i="86" s="1"/>
  <c r="AA35" i="86"/>
  <c r="Y35" i="86"/>
  <c r="X35" i="86"/>
  <c r="W35" i="86"/>
  <c r="AG34" i="86"/>
  <c r="AF34" i="86"/>
  <c r="AF33" i="86" s="1"/>
  <c r="AE34" i="86"/>
  <c r="AC34" i="86"/>
  <c r="AC33" i="86" s="1"/>
  <c r="AB34" i="86"/>
  <c r="AA34" i="86"/>
  <c r="AA33" i="86" s="1"/>
  <c r="Y34" i="86"/>
  <c r="Y33" i="86" s="1"/>
  <c r="X34" i="86"/>
  <c r="X33" i="86" s="1"/>
  <c r="W34" i="86"/>
  <c r="W33" i="86" s="1"/>
  <c r="AG32" i="86"/>
  <c r="AF32" i="86"/>
  <c r="AE32" i="86"/>
  <c r="AC32" i="86"/>
  <c r="AB32" i="86"/>
  <c r="AA32" i="86"/>
  <c r="Y32" i="86"/>
  <c r="X32" i="86"/>
  <c r="W32" i="86"/>
  <c r="AG31" i="86"/>
  <c r="AF31" i="86"/>
  <c r="AE31" i="86"/>
  <c r="AC31" i="86"/>
  <c r="AC27" i="86" s="1"/>
  <c r="AB31" i="86"/>
  <c r="AA31" i="86"/>
  <c r="Y31" i="86"/>
  <c r="X31" i="86"/>
  <c r="W31" i="86"/>
  <c r="AG30" i="86"/>
  <c r="AF30" i="86"/>
  <c r="AE30" i="86"/>
  <c r="AC30" i="86"/>
  <c r="AB30" i="86"/>
  <c r="AA30" i="86"/>
  <c r="Y30" i="86"/>
  <c r="X30" i="86"/>
  <c r="W30" i="86"/>
  <c r="AG29" i="86"/>
  <c r="AF29" i="86"/>
  <c r="AE29" i="86"/>
  <c r="AC29" i="86"/>
  <c r="AB29" i="86"/>
  <c r="AA29" i="86"/>
  <c r="Y29" i="86"/>
  <c r="Y27" i="86" s="1"/>
  <c r="X29" i="86"/>
  <c r="W29" i="86"/>
  <c r="W27" i="86" s="1"/>
  <c r="AG28" i="86"/>
  <c r="AG27" i="86" s="1"/>
  <c r="AF28" i="86"/>
  <c r="AF27" i="86" s="1"/>
  <c r="AE28" i="86"/>
  <c r="AE27" i="86" s="1"/>
  <c r="AC28" i="86"/>
  <c r="AB28" i="86"/>
  <c r="AA28" i="86"/>
  <c r="Y28" i="86"/>
  <c r="X28" i="86"/>
  <c r="X27" i="86" s="1"/>
  <c r="W28" i="86"/>
  <c r="AB27" i="86"/>
  <c r="AA27" i="86"/>
  <c r="AG26" i="86"/>
  <c r="AF26" i="86"/>
  <c r="AE26" i="86"/>
  <c r="AC26" i="86"/>
  <c r="AB26" i="86"/>
  <c r="AA26" i="86"/>
  <c r="Y26" i="86"/>
  <c r="X26" i="86"/>
  <c r="W26" i="86"/>
  <c r="AG25" i="86"/>
  <c r="AF25" i="86"/>
  <c r="AE25" i="86"/>
  <c r="AC25" i="86"/>
  <c r="AB25" i="86"/>
  <c r="AA25" i="86"/>
  <c r="Y25" i="86"/>
  <c r="X25" i="86"/>
  <c r="W25" i="86"/>
  <c r="AG24" i="86"/>
  <c r="AF24" i="86"/>
  <c r="AE24" i="86"/>
  <c r="AC24" i="86"/>
  <c r="AB24" i="86"/>
  <c r="AA24" i="86"/>
  <c r="Y24" i="86"/>
  <c r="X24" i="86"/>
  <c r="W24" i="86"/>
  <c r="AG23" i="86"/>
  <c r="AG21" i="86" s="1"/>
  <c r="AF23" i="86"/>
  <c r="AE23" i="86"/>
  <c r="AE21" i="86" s="1"/>
  <c r="AC23" i="86"/>
  <c r="AB23" i="86"/>
  <c r="AB21" i="86" s="1"/>
  <c r="AA23" i="86"/>
  <c r="Y23" i="86"/>
  <c r="X23" i="86"/>
  <c r="W23" i="86"/>
  <c r="AG22" i="86"/>
  <c r="AF22" i="86"/>
  <c r="AF21" i="86" s="1"/>
  <c r="AE22" i="86"/>
  <c r="AC22" i="86"/>
  <c r="AC21" i="86" s="1"/>
  <c r="AB22" i="86"/>
  <c r="AA22" i="86"/>
  <c r="AA21" i="86" s="1"/>
  <c r="Y22" i="86"/>
  <c r="Y21" i="86" s="1"/>
  <c r="X22" i="86"/>
  <c r="X21" i="86" s="1"/>
  <c r="W22" i="86"/>
  <c r="W21" i="86" s="1"/>
  <c r="AG20" i="86"/>
  <c r="AF20" i="86"/>
  <c r="AE20" i="86"/>
  <c r="AC20" i="86"/>
  <c r="AB20" i="86"/>
  <c r="AA20" i="86"/>
  <c r="Y20" i="86"/>
  <c r="X20" i="86"/>
  <c r="W20" i="86"/>
  <c r="AG19" i="86"/>
  <c r="AF19" i="86"/>
  <c r="AE19" i="86"/>
  <c r="AC19" i="86"/>
  <c r="AB19" i="86"/>
  <c r="AA19" i="86"/>
  <c r="Y19" i="86"/>
  <c r="X19" i="86"/>
  <c r="W19" i="86"/>
  <c r="AG18" i="86"/>
  <c r="AF18" i="86"/>
  <c r="AE18" i="86"/>
  <c r="AC18" i="86"/>
  <c r="AB18" i="86"/>
  <c r="AA18" i="86"/>
  <c r="Y18" i="86"/>
  <c r="X18" i="86"/>
  <c r="W18" i="86"/>
  <c r="AG17" i="86"/>
  <c r="AF17" i="86"/>
  <c r="AE17" i="86"/>
  <c r="AC17" i="86"/>
  <c r="AB17" i="86"/>
  <c r="AA17" i="86"/>
  <c r="Y17" i="86"/>
  <c r="Y15" i="86" s="1"/>
  <c r="X17" i="86"/>
  <c r="W17" i="86"/>
  <c r="W15" i="86" s="1"/>
  <c r="AG16" i="86"/>
  <c r="AG15" i="86" s="1"/>
  <c r="AF16" i="86"/>
  <c r="AF15" i="86" s="1"/>
  <c r="AE16" i="86"/>
  <c r="AE15" i="86" s="1"/>
  <c r="AC16" i="86"/>
  <c r="AB16" i="86"/>
  <c r="AA16" i="86"/>
  <c r="Y16" i="86"/>
  <c r="X16" i="86"/>
  <c r="X15" i="86" s="1"/>
  <c r="W16" i="86"/>
  <c r="AC15" i="86"/>
  <c r="AB15" i="86"/>
  <c r="AA15" i="86"/>
  <c r="AG14" i="86"/>
  <c r="AF14" i="86"/>
  <c r="AE14" i="86"/>
  <c r="AC14" i="86"/>
  <c r="AB14" i="86"/>
  <c r="AA14" i="86"/>
  <c r="Y14" i="86"/>
  <c r="X14" i="86"/>
  <c r="W14" i="86"/>
  <c r="AG13" i="86"/>
  <c r="AF13" i="86"/>
  <c r="AE13" i="86"/>
  <c r="AC13" i="86"/>
  <c r="AB13" i="86"/>
  <c r="AA13" i="86"/>
  <c r="Y13" i="86"/>
  <c r="X13" i="86"/>
  <c r="W13" i="86"/>
  <c r="AG12" i="86"/>
  <c r="AF12" i="86"/>
  <c r="AE12" i="86"/>
  <c r="AC12" i="86"/>
  <c r="AB12" i="86"/>
  <c r="AA12" i="86"/>
  <c r="Y12" i="86"/>
  <c r="X12" i="86"/>
  <c r="W12" i="86"/>
  <c r="AG11" i="86"/>
  <c r="AG9" i="86" s="1"/>
  <c r="AF11" i="86"/>
  <c r="AE11" i="86"/>
  <c r="AE9" i="86" s="1"/>
  <c r="AC11" i="86"/>
  <c r="AB11" i="86"/>
  <c r="AB9" i="86" s="1"/>
  <c r="AA11" i="86"/>
  <c r="Y11" i="86"/>
  <c r="X11" i="86"/>
  <c r="W11" i="86"/>
  <c r="AG10" i="86"/>
  <c r="AF10" i="86"/>
  <c r="AF9" i="86" s="1"/>
  <c r="AE10" i="86"/>
  <c r="AC10" i="86"/>
  <c r="AC9" i="86" s="1"/>
  <c r="AB10" i="86"/>
  <c r="AA10" i="86"/>
  <c r="AA9" i="86" s="1"/>
  <c r="Y10" i="86"/>
  <c r="Y9" i="86" s="1"/>
  <c r="X10" i="86"/>
  <c r="X9" i="86" s="1"/>
  <c r="W10" i="86"/>
  <c r="W9" i="86" s="1"/>
  <c r="AG8" i="86"/>
  <c r="AF8" i="86"/>
  <c r="AE8" i="86"/>
  <c r="AC8" i="86"/>
  <c r="AB8" i="86"/>
  <c r="AA8" i="86"/>
  <c r="Y8" i="86"/>
  <c r="X8" i="86"/>
  <c r="W8" i="86"/>
  <c r="AG7" i="86"/>
  <c r="AF7" i="86"/>
  <c r="AE7" i="86"/>
  <c r="AC7" i="86"/>
  <c r="AC3" i="86" s="1"/>
  <c r="AB7" i="86"/>
  <c r="AA7" i="86"/>
  <c r="AA3" i="86" s="1"/>
  <c r="Y7" i="86"/>
  <c r="X7" i="86"/>
  <c r="W7" i="86"/>
  <c r="AG6" i="86"/>
  <c r="AF6" i="86"/>
  <c r="AE6" i="86"/>
  <c r="AC6" i="86"/>
  <c r="AB6" i="86"/>
  <c r="AA6" i="86"/>
  <c r="Y6" i="86"/>
  <c r="X6" i="86"/>
  <c r="W6" i="86"/>
  <c r="AG5" i="86"/>
  <c r="AF5" i="86"/>
  <c r="AE5" i="86"/>
  <c r="AC5" i="86"/>
  <c r="AB5" i="86"/>
  <c r="AA5" i="86"/>
  <c r="Y5" i="86"/>
  <c r="X5" i="86"/>
  <c r="W5" i="86"/>
  <c r="AG4" i="86"/>
  <c r="AG3" i="86" s="1"/>
  <c r="AF4" i="86"/>
  <c r="AF3" i="86" s="1"/>
  <c r="AE4" i="86"/>
  <c r="AE3" i="86" s="1"/>
  <c r="AC4" i="86"/>
  <c r="AB4" i="86"/>
  <c r="AB3" i="86" s="1"/>
  <c r="AA4" i="86"/>
  <c r="Y3" i="86"/>
  <c r="X3" i="86"/>
  <c r="X45" i="86" s="1"/>
  <c r="W3" i="86"/>
  <c r="W45" i="86" s="1"/>
  <c r="Y45" i="86" l="1"/>
  <c r="AE45" i="86"/>
  <c r="AG45" i="86"/>
  <c r="AC45" i="86"/>
  <c r="AF45" i="86"/>
  <c r="AA45" i="86"/>
  <c r="AE44" i="86" s="1"/>
  <c r="AB45" i="86"/>
  <c r="AF44" i="86" s="1"/>
  <c r="AG44" i="86" l="1"/>
  <c r="AC44" i="85" l="1"/>
  <c r="AB44" i="85"/>
  <c r="AA44" i="85"/>
  <c r="Y44" i="85"/>
  <c r="X44" i="85"/>
  <c r="W44" i="85"/>
  <c r="AG43" i="85"/>
  <c r="AF43" i="85"/>
  <c r="AE43" i="85"/>
  <c r="AC43" i="85"/>
  <c r="AB43" i="85"/>
  <c r="AA43" i="85"/>
  <c r="AA39" i="85" s="1"/>
  <c r="AE45" i="85" s="1"/>
  <c r="Y43" i="85"/>
  <c r="X43" i="85"/>
  <c r="W43" i="85"/>
  <c r="AG42" i="85"/>
  <c r="AF42" i="85"/>
  <c r="AE42" i="85"/>
  <c r="AC42" i="85"/>
  <c r="AB42" i="85"/>
  <c r="AA42" i="85"/>
  <c r="Y42" i="85"/>
  <c r="X42" i="85"/>
  <c r="W42" i="85"/>
  <c r="AG41" i="85"/>
  <c r="AF41" i="85"/>
  <c r="AE41" i="85"/>
  <c r="AC41" i="85"/>
  <c r="AB41" i="85"/>
  <c r="AA41" i="85"/>
  <c r="Y41" i="85"/>
  <c r="Y39" i="85" s="1"/>
  <c r="X41" i="85"/>
  <c r="X39" i="85" s="1"/>
  <c r="W41" i="85"/>
  <c r="AG40" i="85"/>
  <c r="AF40" i="85"/>
  <c r="AE40" i="85"/>
  <c r="AC40" i="85"/>
  <c r="AB40" i="85"/>
  <c r="AA40" i="85"/>
  <c r="Y40" i="85"/>
  <c r="X40" i="85"/>
  <c r="W40" i="85"/>
  <c r="W39" i="85" s="1"/>
  <c r="AG39" i="85"/>
  <c r="AF39" i="85"/>
  <c r="AE39" i="85"/>
  <c r="AC39" i="85"/>
  <c r="AB39" i="85"/>
  <c r="AG38" i="85"/>
  <c r="AF38" i="85"/>
  <c r="AE38" i="85"/>
  <c r="AC38" i="85"/>
  <c r="AB38" i="85"/>
  <c r="AA38" i="85"/>
  <c r="Y38" i="85"/>
  <c r="X38" i="85"/>
  <c r="W38" i="85"/>
  <c r="AG37" i="85"/>
  <c r="AF37" i="85"/>
  <c r="AE37" i="85"/>
  <c r="AC37" i="85"/>
  <c r="AB37" i="85"/>
  <c r="AA37" i="85"/>
  <c r="Y37" i="85"/>
  <c r="X37" i="85"/>
  <c r="W37" i="85"/>
  <c r="AG36" i="85"/>
  <c r="AF36" i="85"/>
  <c r="AE36" i="85"/>
  <c r="AC36" i="85"/>
  <c r="AB36" i="85"/>
  <c r="AA36" i="85"/>
  <c r="Y36" i="85"/>
  <c r="X36" i="85"/>
  <c r="W36" i="85"/>
  <c r="AG35" i="85"/>
  <c r="AG33" i="85" s="1"/>
  <c r="AF35" i="85"/>
  <c r="AF33" i="85" s="1"/>
  <c r="AE35" i="85"/>
  <c r="AC35" i="85"/>
  <c r="AB35" i="85"/>
  <c r="AA35" i="85"/>
  <c r="Y35" i="85"/>
  <c r="X35" i="85"/>
  <c r="W35" i="85"/>
  <c r="AG34" i="85"/>
  <c r="AF34" i="85"/>
  <c r="AE34" i="85"/>
  <c r="AE33" i="85" s="1"/>
  <c r="AC34" i="85"/>
  <c r="AC33" i="85" s="1"/>
  <c r="AB34" i="85"/>
  <c r="AB33" i="85" s="1"/>
  <c r="AA34" i="85"/>
  <c r="AA33" i="85" s="1"/>
  <c r="Y34" i="85"/>
  <c r="Y33" i="85" s="1"/>
  <c r="X34" i="85"/>
  <c r="X33" i="85" s="1"/>
  <c r="W34" i="85"/>
  <c r="W33" i="85" s="1"/>
  <c r="AG32" i="85"/>
  <c r="AF32" i="85"/>
  <c r="AE32" i="85"/>
  <c r="AC32" i="85"/>
  <c r="AB32" i="85"/>
  <c r="AA32" i="85"/>
  <c r="Y32" i="85"/>
  <c r="X32" i="85"/>
  <c r="W32" i="85"/>
  <c r="AG31" i="85"/>
  <c r="AF31" i="85"/>
  <c r="AE31" i="85"/>
  <c r="AC31" i="85"/>
  <c r="AB31" i="85"/>
  <c r="AA31" i="85"/>
  <c r="Y31" i="85"/>
  <c r="X31" i="85"/>
  <c r="W31" i="85"/>
  <c r="AG30" i="85"/>
  <c r="AF30" i="85"/>
  <c r="AE30" i="85"/>
  <c r="AC30" i="85"/>
  <c r="AB30" i="85"/>
  <c r="AA30" i="85"/>
  <c r="Y30" i="85"/>
  <c r="X30" i="85"/>
  <c r="W30" i="85"/>
  <c r="AG29" i="85"/>
  <c r="AF29" i="85"/>
  <c r="AE29" i="85"/>
  <c r="AC29" i="85"/>
  <c r="AB29" i="85"/>
  <c r="AA29" i="85"/>
  <c r="Y29" i="85"/>
  <c r="Y27" i="85" s="1"/>
  <c r="X29" i="85"/>
  <c r="X27" i="85" s="1"/>
  <c r="W29" i="85"/>
  <c r="AG28" i="85"/>
  <c r="AG27" i="85" s="1"/>
  <c r="AF28" i="85"/>
  <c r="AF27" i="85" s="1"/>
  <c r="AE28" i="85"/>
  <c r="AE27" i="85" s="1"/>
  <c r="AC28" i="85"/>
  <c r="AB28" i="85"/>
  <c r="AA28" i="85"/>
  <c r="Y28" i="85"/>
  <c r="X28" i="85"/>
  <c r="W28" i="85"/>
  <c r="W27" i="85" s="1"/>
  <c r="AC27" i="85"/>
  <c r="AB27" i="85"/>
  <c r="AA27" i="85"/>
  <c r="AG26" i="85"/>
  <c r="AF26" i="85"/>
  <c r="AE26" i="85"/>
  <c r="AC26" i="85"/>
  <c r="AB26" i="85"/>
  <c r="AA26" i="85"/>
  <c r="Y26" i="85"/>
  <c r="X26" i="85"/>
  <c r="W26" i="85"/>
  <c r="AG25" i="85"/>
  <c r="AF25" i="85"/>
  <c r="AE25" i="85"/>
  <c r="AC25" i="85"/>
  <c r="AB25" i="85"/>
  <c r="AA25" i="85"/>
  <c r="Y25" i="85"/>
  <c r="X25" i="85"/>
  <c r="W25" i="85"/>
  <c r="AG24" i="85"/>
  <c r="AF24" i="85"/>
  <c r="AE24" i="85"/>
  <c r="AC24" i="85"/>
  <c r="AB24" i="85"/>
  <c r="AA24" i="85"/>
  <c r="Y24" i="85"/>
  <c r="X24" i="85"/>
  <c r="W24" i="85"/>
  <c r="AG23" i="85"/>
  <c r="AG21" i="85" s="1"/>
  <c r="AF23" i="85"/>
  <c r="AF21" i="85" s="1"/>
  <c r="AE23" i="85"/>
  <c r="AC23" i="85"/>
  <c r="AB23" i="85"/>
  <c r="AA23" i="85"/>
  <c r="Y23" i="85"/>
  <c r="X23" i="85"/>
  <c r="W23" i="85"/>
  <c r="AG22" i="85"/>
  <c r="AF22" i="85"/>
  <c r="AE22" i="85"/>
  <c r="AE21" i="85" s="1"/>
  <c r="AC22" i="85"/>
  <c r="AC21" i="85" s="1"/>
  <c r="AB22" i="85"/>
  <c r="AB21" i="85" s="1"/>
  <c r="AA22" i="85"/>
  <c r="AA21" i="85" s="1"/>
  <c r="Y22" i="85"/>
  <c r="Y21" i="85" s="1"/>
  <c r="X22" i="85"/>
  <c r="X21" i="85" s="1"/>
  <c r="W22" i="85"/>
  <c r="W21" i="85" s="1"/>
  <c r="AG20" i="85"/>
  <c r="AF20" i="85"/>
  <c r="AE20" i="85"/>
  <c r="AC20" i="85"/>
  <c r="AB20" i="85"/>
  <c r="AA20" i="85"/>
  <c r="Y20" i="85"/>
  <c r="X20" i="85"/>
  <c r="W20" i="85"/>
  <c r="AG19" i="85"/>
  <c r="AF19" i="85"/>
  <c r="AE19" i="85"/>
  <c r="AC19" i="85"/>
  <c r="AB19" i="85"/>
  <c r="AA19" i="85"/>
  <c r="Y19" i="85"/>
  <c r="X19" i="85"/>
  <c r="W19" i="85"/>
  <c r="AG18" i="85"/>
  <c r="AF18" i="85"/>
  <c r="AE18" i="85"/>
  <c r="AC18" i="85"/>
  <c r="AB18" i="85"/>
  <c r="AA18" i="85"/>
  <c r="Y18" i="85"/>
  <c r="X18" i="85"/>
  <c r="W18" i="85"/>
  <c r="AG17" i="85"/>
  <c r="AF17" i="85"/>
  <c r="AE17" i="85"/>
  <c r="AC17" i="85"/>
  <c r="AB17" i="85"/>
  <c r="AA17" i="85"/>
  <c r="Y17" i="85"/>
  <c r="Y15" i="85" s="1"/>
  <c r="X17" i="85"/>
  <c r="X15" i="85" s="1"/>
  <c r="W17" i="85"/>
  <c r="AG16" i="85"/>
  <c r="AG15" i="85" s="1"/>
  <c r="AF16" i="85"/>
  <c r="AF15" i="85" s="1"/>
  <c r="AE16" i="85"/>
  <c r="AE15" i="85" s="1"/>
  <c r="AC16" i="85"/>
  <c r="AB16" i="85"/>
  <c r="AA16" i="85"/>
  <c r="Y16" i="85"/>
  <c r="X16" i="85"/>
  <c r="W16" i="85"/>
  <c r="W15" i="85" s="1"/>
  <c r="AC15" i="85"/>
  <c r="AB15" i="85"/>
  <c r="AA15" i="85"/>
  <c r="AG14" i="85"/>
  <c r="AF14" i="85"/>
  <c r="AE14" i="85"/>
  <c r="AC14" i="85"/>
  <c r="AB14" i="85"/>
  <c r="AA14" i="85"/>
  <c r="Y14" i="85"/>
  <c r="X14" i="85"/>
  <c r="W14" i="85"/>
  <c r="AG13" i="85"/>
  <c r="AF13" i="85"/>
  <c r="AE13" i="85"/>
  <c r="AC13" i="85"/>
  <c r="AB13" i="85"/>
  <c r="AA13" i="85"/>
  <c r="Y13" i="85"/>
  <c r="X13" i="85"/>
  <c r="W13" i="85"/>
  <c r="AG12" i="85"/>
  <c r="AF12" i="85"/>
  <c r="AE12" i="85"/>
  <c r="AC12" i="85"/>
  <c r="AB12" i="85"/>
  <c r="AA12" i="85"/>
  <c r="Y12" i="85"/>
  <c r="X12" i="85"/>
  <c r="W12" i="85"/>
  <c r="AG11" i="85"/>
  <c r="AG9" i="85" s="1"/>
  <c r="AF11" i="85"/>
  <c r="AF9" i="85" s="1"/>
  <c r="AE11" i="85"/>
  <c r="AC11" i="85"/>
  <c r="AB11" i="85"/>
  <c r="AA11" i="85"/>
  <c r="Y11" i="85"/>
  <c r="X11" i="85"/>
  <c r="W11" i="85"/>
  <c r="AG10" i="85"/>
  <c r="AF10" i="85"/>
  <c r="AE10" i="85"/>
  <c r="AE9" i="85" s="1"/>
  <c r="AC10" i="85"/>
  <c r="AC9" i="85" s="1"/>
  <c r="AB10" i="85"/>
  <c r="AB9" i="85" s="1"/>
  <c r="AA10" i="85"/>
  <c r="AA9" i="85" s="1"/>
  <c r="Y10" i="85"/>
  <c r="Y9" i="85" s="1"/>
  <c r="X10" i="85"/>
  <c r="X9" i="85" s="1"/>
  <c r="W10" i="85"/>
  <c r="W9" i="85" s="1"/>
  <c r="AG8" i="85"/>
  <c r="AF8" i="85"/>
  <c r="AE8" i="85"/>
  <c r="AC8" i="85"/>
  <c r="AB8" i="85"/>
  <c r="AA8" i="85"/>
  <c r="Y8" i="85"/>
  <c r="X8" i="85"/>
  <c r="W8" i="85"/>
  <c r="AG7" i="85"/>
  <c r="AF7" i="85"/>
  <c r="AE7" i="85"/>
  <c r="AC7" i="85"/>
  <c r="AC3" i="85" s="1"/>
  <c r="AB7" i="85"/>
  <c r="AB3" i="85" s="1"/>
  <c r="AA7" i="85"/>
  <c r="AA3" i="85" s="1"/>
  <c r="Y7" i="85"/>
  <c r="X7" i="85"/>
  <c r="W7" i="85"/>
  <c r="AG6" i="85"/>
  <c r="AF6" i="85"/>
  <c r="AE6" i="85"/>
  <c r="AC6" i="85"/>
  <c r="AB6" i="85"/>
  <c r="AA6" i="85"/>
  <c r="Y6" i="85"/>
  <c r="X6" i="85"/>
  <c r="W6" i="85"/>
  <c r="W3" i="85" s="1"/>
  <c r="W45" i="85" s="1"/>
  <c r="AG5" i="85"/>
  <c r="AF5" i="85"/>
  <c r="AE5" i="85"/>
  <c r="AC5" i="85"/>
  <c r="AB5" i="85"/>
  <c r="AA5" i="85"/>
  <c r="Y5" i="85"/>
  <c r="X5" i="85"/>
  <c r="W5" i="85"/>
  <c r="AG4" i="85"/>
  <c r="AG3" i="85" s="1"/>
  <c r="AF4" i="85"/>
  <c r="AF3" i="85" s="1"/>
  <c r="AE4" i="85"/>
  <c r="AE3" i="85" s="1"/>
  <c r="AC4" i="85"/>
  <c r="AB4" i="85"/>
  <c r="AA4" i="85"/>
  <c r="Y3" i="85"/>
  <c r="X3" i="85"/>
  <c r="AF45" i="85" l="1"/>
  <c r="AG45" i="85"/>
  <c r="X45" i="85"/>
  <c r="AF44" i="85" s="1"/>
  <c r="Y45" i="85"/>
  <c r="AA45" i="85"/>
  <c r="AE44" i="85" s="1"/>
  <c r="AB45" i="85"/>
  <c r="AC45" i="85"/>
  <c r="AG44" i="85" l="1"/>
</calcChain>
</file>

<file path=xl/sharedStrings.xml><?xml version="1.0" encoding="utf-8"?>
<sst xmlns="http://schemas.openxmlformats.org/spreadsheetml/2006/main" count="234" uniqueCount="38">
  <si>
    <t>(浜　松　市）</t>
  </si>
  <si>
    <t xml:space="preserve"> 年齢</t>
  </si>
  <si>
    <t>総　数</t>
  </si>
  <si>
    <t>男</t>
  </si>
  <si>
    <t>女</t>
  </si>
  <si>
    <t>計</t>
  </si>
  <si>
    <t xml:space="preserve">  0- 4</t>
  </si>
  <si>
    <t xml:space="preserve"> 35-39</t>
  </si>
  <si>
    <t xml:space="preserve"> 70-74</t>
  </si>
  <si>
    <t xml:space="preserve">  5- 9</t>
  </si>
  <si>
    <t xml:space="preserve"> 40-44</t>
  </si>
  <si>
    <t xml:space="preserve"> 75-79</t>
  </si>
  <si>
    <t xml:space="preserve"> 10-14</t>
  </si>
  <si>
    <t xml:space="preserve"> 45-49</t>
  </si>
  <si>
    <t xml:space="preserve"> 80-84</t>
  </si>
  <si>
    <t xml:space="preserve"> 15-19</t>
  </si>
  <si>
    <t xml:space="preserve"> 50-54</t>
  </si>
  <si>
    <t xml:space="preserve"> 85-89</t>
  </si>
  <si>
    <t xml:space="preserve"> 20-24</t>
  </si>
  <si>
    <t xml:space="preserve"> 55-59</t>
  </si>
  <si>
    <t xml:space="preserve"> 90-94</t>
  </si>
  <si>
    <t xml:space="preserve"> 25-29</t>
  </si>
  <si>
    <t xml:space="preserve"> 60-64</t>
  </si>
  <si>
    <t>95以上</t>
  </si>
  <si>
    <t xml:space="preserve"> 30-34</t>
  </si>
  <si>
    <t xml:space="preserve"> 65-69</t>
  </si>
  <si>
    <t>104以上</t>
  </si>
  <si>
    <t xml:space="preserve">  0-14</t>
  </si>
  <si>
    <t xml:space="preserve"> 15-64</t>
  </si>
  <si>
    <t>65以上</t>
  </si>
  <si>
    <t>　　令和７年10月１日　現在</t>
    <rPh sb="2" eb="4">
      <t>レイワ</t>
    </rPh>
    <rPh sb="5" eb="6">
      <t>ネン</t>
    </rPh>
    <phoneticPr fontId="14"/>
  </si>
  <si>
    <t>１　年齢別人口表</t>
  </si>
  <si>
    <t>( 中央区 ）</t>
    <rPh sb="2" eb="3">
      <t>ナカ</t>
    </rPh>
    <rPh sb="3" eb="4">
      <t>オウ</t>
    </rPh>
    <rPh sb="4" eb="5">
      <t>ク</t>
    </rPh>
    <phoneticPr fontId="17"/>
  </si>
  <si>
    <t>( 浜松市 ）</t>
    <phoneticPr fontId="14"/>
  </si>
  <si>
    <t>平均年齢計算用</t>
    <rPh sb="0" eb="4">
      <t>ヘイキンネンレイ</t>
    </rPh>
    <rPh sb="4" eb="7">
      <t>ケイサンヨウ</t>
    </rPh>
    <phoneticPr fontId="14"/>
  </si>
  <si>
    <t>男</t>
    <phoneticPr fontId="14"/>
  </si>
  <si>
    <t>( 浜名区 ）</t>
    <rPh sb="2" eb="3">
      <t>ハマ</t>
    </rPh>
    <rPh sb="3" eb="4">
      <t>ナ</t>
    </rPh>
    <rPh sb="4" eb="5">
      <t>ク</t>
    </rPh>
    <phoneticPr fontId="14"/>
  </si>
  <si>
    <t>( 天竜区 ）</t>
    <rPh sb="2" eb="3">
      <t>テン</t>
    </rPh>
    <rPh sb="3" eb="4">
      <t>リュウ</t>
    </rPh>
    <rPh sb="4" eb="5">
      <t>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</si>
</sst>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General\ "/>
    <numFmt numFmtId="177" formatCode="#,##0\ ;;\-\ "/>
    <numFmt numFmtId="178" formatCode="0.00\ "/>
    <numFmt numFmtId="179" formatCode="#,##0\ \ "/>
    <numFmt numFmtId="180" formatCode="0.00\ \ "/>
  </numFmts>
  <fonts count="18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ＦＡ ゴシック"/>
      <family val="3"/>
      <charset val="128"/>
    </font>
    <font>
      <sz val="9"/>
      <color indexed="8"/>
      <name val="ＦＡ ゴシック"/>
      <family val="3"/>
      <charset val="128"/>
    </font>
    <font>
      <sz val="12"/>
      <color indexed="8"/>
      <name val="ＦＡ 明朝"/>
      <family val="1"/>
      <charset val="128"/>
    </font>
    <font>
      <b/>
      <sz val="9"/>
      <color indexed="12"/>
      <name val="ＦＡ ゴシック"/>
      <family val="3"/>
      <charset val="128"/>
    </font>
    <font>
      <sz val="11"/>
      <color indexed="8"/>
      <name val="ＦＡ ゴシック"/>
      <family val="3"/>
      <charset val="128"/>
    </font>
    <font>
      <sz val="11"/>
      <name val="ＦＡ ゴシック"/>
      <family val="3"/>
      <charset val="128"/>
    </font>
    <font>
      <sz val="9"/>
      <color indexed="12"/>
      <name val="ＦＡ ゴシック"/>
      <family val="3"/>
      <charset val="128"/>
    </font>
    <font>
      <sz val="12"/>
      <color indexed="8"/>
      <name val="ＦＡ ゴシック"/>
      <family val="3"/>
      <charset val="128"/>
    </font>
    <font>
      <b/>
      <sz val="9"/>
      <color indexed="12"/>
      <name val="ＦＡ ゴシック"/>
      <family val="3"/>
      <charset val="128"/>
    </font>
    <font>
      <b/>
      <sz val="9"/>
      <color indexed="14"/>
      <name val="ＦＡ ゴシック"/>
      <family val="3"/>
      <charset val="128"/>
    </font>
    <font>
      <b/>
      <sz val="9"/>
      <color indexed="14"/>
      <name val="ＦＡ ゴシック"/>
      <family val="3"/>
      <charset val="128"/>
    </font>
    <font>
      <b/>
      <sz val="9"/>
      <color indexed="8"/>
      <name val="ＦＡ ゴシック"/>
      <family val="3"/>
      <charset val="128"/>
    </font>
    <font>
      <sz val="7"/>
      <name val="ＭＳ 明朝"/>
      <family val="1"/>
      <charset val="128"/>
    </font>
    <font>
      <sz val="9"/>
      <name val="ＦＡ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6" fillId="0" borderId="0">
      <alignment vertical="center"/>
    </xf>
  </cellStyleXfs>
  <cellXfs count="92">
    <xf numFmtId="0" fontId="0" fillId="0" borderId="0" xfId="0"/>
    <xf numFmtId="49" fontId="0" fillId="2" borderId="5" xfId="0" applyNumberForma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0" fontId="0" fillId="2" borderId="5" xfId="0" applyFill="1" applyBorder="1" applyAlignment="1" applyProtection="1">
      <alignment horizontal="right" vertical="top"/>
    </xf>
    <xf numFmtId="0" fontId="6" fillId="2" borderId="5" xfId="0" applyFont="1" applyFill="1" applyBorder="1" applyAlignment="1" applyProtection="1">
      <alignment horizontal="right" vertical="top"/>
    </xf>
    <xf numFmtId="0" fontId="4" fillId="2" borderId="5" xfId="0" applyFont="1" applyFill="1" applyBorder="1" applyAlignment="1" applyProtection="1">
      <alignment vertical="top"/>
    </xf>
    <xf numFmtId="0" fontId="0" fillId="2" borderId="5" xfId="0" applyFill="1" applyBorder="1" applyAlignment="1" applyProtection="1">
      <alignment vertical="top"/>
    </xf>
    <xf numFmtId="0" fontId="6" fillId="2" borderId="5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top"/>
    </xf>
    <xf numFmtId="49" fontId="0" fillId="2" borderId="0" xfId="0" applyNumberFormat="1" applyFill="1" applyBorder="1" applyAlignment="1" applyProtection="1">
      <alignment vertical="top"/>
    </xf>
    <xf numFmtId="49" fontId="7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vertical="top"/>
    </xf>
    <xf numFmtId="176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176" fontId="2" fillId="2" borderId="0" xfId="0" applyNumberFormat="1" applyFont="1" applyFill="1" applyBorder="1" applyAlignment="1" applyProtection="1">
      <alignment horizontal="left" vertical="center"/>
    </xf>
    <xf numFmtId="176" fontId="6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176" fontId="5" fillId="2" borderId="2" xfId="1" applyNumberFormat="1" applyFont="1" applyFill="1" applyBorder="1" applyAlignment="1" applyProtection="1">
      <alignment vertical="center"/>
    </xf>
    <xf numFmtId="177" fontId="10" fillId="2" borderId="0" xfId="1" applyNumberFormat="1" applyFont="1" applyFill="1" applyBorder="1" applyAlignment="1" applyProtection="1">
      <alignment horizontal="right" vertical="center"/>
    </xf>
    <xf numFmtId="176" fontId="10" fillId="2" borderId="9" xfId="1" applyNumberFormat="1" applyFont="1" applyFill="1" applyBorder="1" applyAlignment="1" applyProtection="1">
      <alignment vertical="center"/>
    </xf>
    <xf numFmtId="176" fontId="5" fillId="2" borderId="0" xfId="1" applyNumberFormat="1" applyFont="1" applyFill="1" applyBorder="1" applyAlignment="1" applyProtection="1">
      <alignment vertical="center"/>
    </xf>
    <xf numFmtId="178" fontId="13" fillId="2" borderId="0" xfId="1" applyNumberFormat="1" applyFont="1" applyFill="1" applyBorder="1" applyAlignment="1" applyProtection="1">
      <alignment vertical="center"/>
    </xf>
    <xf numFmtId="0" fontId="8" fillId="2" borderId="0" xfId="0" applyNumberFormat="1" applyFont="1" applyFill="1" applyAlignment="1" applyProtection="1">
      <alignment vertical="center"/>
    </xf>
    <xf numFmtId="176" fontId="3" fillId="2" borderId="2" xfId="1" applyNumberFormat="1" applyFont="1" applyFill="1" applyBorder="1" applyAlignment="1" applyProtection="1">
      <alignment vertical="top"/>
    </xf>
    <xf numFmtId="177" fontId="3" fillId="2" borderId="0" xfId="1" applyNumberFormat="1" applyFont="1" applyFill="1" applyBorder="1" applyAlignment="1" applyProtection="1">
      <alignment horizontal="right" vertical="top"/>
    </xf>
    <xf numFmtId="177" fontId="3" fillId="2" borderId="0" xfId="1" applyNumberFormat="1" applyFont="1" applyFill="1" applyBorder="1" applyAlignment="1" applyProtection="1">
      <alignment horizontal="right" vertical="top"/>
      <protection locked="0"/>
    </xf>
    <xf numFmtId="176" fontId="3" fillId="2" borderId="9" xfId="1" applyNumberFormat="1" applyFont="1" applyFill="1" applyBorder="1" applyAlignment="1" applyProtection="1">
      <alignment horizontal="right" vertical="top"/>
    </xf>
    <xf numFmtId="176" fontId="3" fillId="2" borderId="0" xfId="1" applyNumberFormat="1" applyFont="1" applyFill="1" applyBorder="1" applyAlignment="1" applyProtection="1">
      <alignment vertical="top"/>
    </xf>
    <xf numFmtId="0" fontId="3" fillId="2" borderId="0" xfId="0" applyNumberFormat="1" applyFont="1" applyFill="1" applyAlignment="1" applyProtection="1">
      <alignment vertical="top"/>
      <protection locked="0"/>
    </xf>
    <xf numFmtId="176" fontId="3" fillId="2" borderId="3" xfId="1" applyNumberFormat="1" applyFont="1" applyFill="1" applyBorder="1" applyAlignment="1" applyProtection="1">
      <alignment vertical="top"/>
    </xf>
    <xf numFmtId="177" fontId="3" fillId="2" borderId="11" xfId="1" applyNumberFormat="1" applyFont="1" applyFill="1" applyBorder="1" applyAlignment="1" applyProtection="1">
      <alignment horizontal="right" vertical="top"/>
    </xf>
    <xf numFmtId="177" fontId="3" fillId="2" borderId="7" xfId="1" applyNumberFormat="1" applyFont="1" applyFill="1" applyBorder="1" applyAlignment="1" applyProtection="1">
      <alignment horizontal="right" vertical="top"/>
      <protection locked="0"/>
    </xf>
    <xf numFmtId="176" fontId="3" fillId="2" borderId="10" xfId="1" applyNumberFormat="1" applyFont="1" applyFill="1" applyBorder="1" applyAlignment="1" applyProtection="1">
      <alignment horizontal="right" vertical="top"/>
    </xf>
    <xf numFmtId="177" fontId="3" fillId="2" borderId="7" xfId="1" applyNumberFormat="1" applyFont="1" applyFill="1" applyBorder="1" applyAlignment="1" applyProtection="1">
      <alignment horizontal="right" vertical="top"/>
    </xf>
    <xf numFmtId="176" fontId="6" fillId="2" borderId="0" xfId="1" applyNumberFormat="1" applyFont="1" applyFill="1" applyBorder="1" applyAlignment="1" applyProtection="1">
      <alignment vertical="top"/>
    </xf>
    <xf numFmtId="176" fontId="3" fillId="2" borderId="0" xfId="1" applyNumberFormat="1" applyFont="1" applyFill="1" applyBorder="1" applyAlignment="1" applyProtection="1">
      <alignment horizontal="center"/>
    </xf>
    <xf numFmtId="176" fontId="3" fillId="2" borderId="0" xfId="1" applyNumberFormat="1" applyFont="1" applyFill="1" applyBorder="1" applyAlignment="1" applyProtection="1">
      <alignment horizontal="centerContinuous" vertical="center"/>
    </xf>
    <xf numFmtId="176" fontId="3" fillId="2" borderId="0" xfId="1" applyNumberFormat="1" applyFont="1" applyFill="1" applyBorder="1" applyAlignment="1" applyProtection="1">
      <alignment horizontal="center" vertical="center"/>
    </xf>
    <xf numFmtId="179" fontId="3" fillId="2" borderId="0" xfId="1" applyNumberFormat="1" applyFont="1" applyFill="1" applyBorder="1" applyAlignment="1" applyProtection="1">
      <alignment vertical="center"/>
    </xf>
    <xf numFmtId="180" fontId="13" fillId="2" borderId="0" xfId="1" applyNumberFormat="1" applyFont="1" applyFill="1" applyBorder="1" applyAlignment="1" applyProtection="1">
      <alignment vertical="center"/>
    </xf>
    <xf numFmtId="176" fontId="15" fillId="2" borderId="0" xfId="1" applyNumberFormat="1" applyFont="1" applyFill="1" applyBorder="1" applyAlignment="1" applyProtection="1">
      <alignment vertical="center"/>
    </xf>
    <xf numFmtId="176" fontId="5" fillId="2" borderId="9" xfId="1" applyNumberFormat="1" applyFont="1" applyFill="1" applyBorder="1" applyAlignment="1" applyProtection="1">
      <alignment vertical="center"/>
    </xf>
    <xf numFmtId="176" fontId="5" fillId="2" borderId="9" xfId="1" applyNumberFormat="1" applyFont="1" applyFill="1" applyBorder="1" applyAlignment="1" applyProtection="1">
      <alignment horizontal="center" vertical="center"/>
    </xf>
    <xf numFmtId="177" fontId="5" fillId="2" borderId="0" xfId="1" applyNumberFormat="1" applyFont="1" applyFill="1" applyBorder="1" applyAlignment="1" applyProtection="1">
      <alignment horizontal="right" vertical="center"/>
    </xf>
    <xf numFmtId="176" fontId="3" fillId="2" borderId="9" xfId="1" applyNumberFormat="1" applyFont="1" applyFill="1" applyBorder="1" applyAlignment="1" applyProtection="1">
      <alignment horizontal="right" vertical="center"/>
    </xf>
    <xf numFmtId="177" fontId="3" fillId="2" borderId="0" xfId="1" applyNumberFormat="1" applyFont="1" applyFill="1" applyBorder="1" applyAlignment="1" applyProtection="1">
      <alignment horizontal="right" vertical="center"/>
    </xf>
    <xf numFmtId="177" fontId="3" fillId="2" borderId="0" xfId="1" applyNumberFormat="1" applyFont="1" applyFill="1" applyBorder="1" applyAlignment="1" applyProtection="1">
      <alignment horizontal="right" vertical="center"/>
      <protection locked="0"/>
    </xf>
    <xf numFmtId="176" fontId="3" fillId="2" borderId="10" xfId="1" applyNumberFormat="1" applyFont="1" applyFill="1" applyBorder="1" applyAlignment="1" applyProtection="1">
      <alignment horizontal="center" vertical="top"/>
    </xf>
    <xf numFmtId="176" fontId="3" fillId="2" borderId="6" xfId="1" applyNumberFormat="1" applyFont="1" applyFill="1" applyBorder="1" applyAlignment="1" applyProtection="1">
      <alignment vertical="top"/>
    </xf>
    <xf numFmtId="176" fontId="3" fillId="2" borderId="9" xfId="1" applyNumberFormat="1" applyFont="1" applyFill="1" applyBorder="1" applyAlignment="1" applyProtection="1">
      <alignment horizontal="center" vertical="center"/>
    </xf>
    <xf numFmtId="176" fontId="11" fillId="2" borderId="8" xfId="1" applyNumberFormat="1" applyFont="1" applyFill="1" applyBorder="1" applyAlignment="1" applyProtection="1">
      <alignment vertical="center"/>
    </xf>
    <xf numFmtId="177" fontId="12" fillId="2" borderId="12" xfId="0" applyNumberFormat="1" applyFont="1" applyFill="1" applyBorder="1" applyAlignment="1" applyProtection="1">
      <alignment vertical="center"/>
    </xf>
    <xf numFmtId="177" fontId="12" fillId="2" borderId="13" xfId="0" applyNumberFormat="1" applyFont="1" applyFill="1" applyBorder="1" applyAlignment="1" applyProtection="1">
      <alignment vertical="center"/>
    </xf>
    <xf numFmtId="176" fontId="12" fillId="2" borderId="14" xfId="1" applyNumberFormat="1" applyFont="1" applyFill="1" applyBorder="1" applyAlignment="1" applyProtection="1">
      <alignment vertical="center"/>
    </xf>
    <xf numFmtId="176" fontId="12" fillId="2" borderId="14" xfId="1" applyNumberFormat="1" applyFont="1" applyFill="1" applyBorder="1" applyAlignment="1" applyProtection="1">
      <alignment horizontal="center" vertical="center"/>
    </xf>
    <xf numFmtId="176" fontId="11" fillId="2" borderId="0" xfId="1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49" fontId="3" fillId="2" borderId="0" xfId="0" applyNumberFormat="1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distributed"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177" fontId="3" fillId="2" borderId="3" xfId="1" applyNumberFormat="1" applyFont="1" applyFill="1" applyBorder="1" applyAlignment="1" applyProtection="1">
      <alignment horizontal="right" vertical="top"/>
    </xf>
    <xf numFmtId="177" fontId="11" fillId="2" borderId="12" xfId="0" applyNumberFormat="1" applyFont="1" applyFill="1" applyBorder="1" applyAlignment="1" applyProtection="1">
      <alignment vertical="center"/>
    </xf>
    <xf numFmtId="177" fontId="11" fillId="2" borderId="13" xfId="0" applyNumberFormat="1" applyFont="1" applyFill="1" applyBorder="1" applyAlignment="1" applyProtection="1">
      <alignment vertical="center"/>
    </xf>
    <xf numFmtId="176" fontId="11" fillId="2" borderId="14" xfId="1" applyNumberFormat="1" applyFont="1" applyFill="1" applyBorder="1" applyAlignment="1" applyProtection="1">
      <alignment vertical="center"/>
    </xf>
    <xf numFmtId="176" fontId="11" fillId="2" borderId="14" xfId="1" applyNumberFormat="1" applyFont="1" applyFill="1" applyBorder="1" applyAlignment="1" applyProtection="1">
      <alignment horizontal="center" vertical="center"/>
    </xf>
    <xf numFmtId="177" fontId="5" fillId="2" borderId="2" xfId="1" applyNumberFormat="1" applyFont="1" applyFill="1" applyBorder="1" applyAlignment="1" applyProtection="1">
      <alignment horizontal="right" vertical="center"/>
    </xf>
    <xf numFmtId="177" fontId="3" fillId="2" borderId="2" xfId="1" applyNumberFormat="1" applyFont="1" applyFill="1" applyBorder="1" applyAlignment="1" applyProtection="1">
      <alignment horizontal="right" vertical="top"/>
    </xf>
    <xf numFmtId="176" fontId="3" fillId="2" borderId="2" xfId="1" applyNumberFormat="1" applyFont="1" applyFill="1" applyBorder="1" applyAlignment="1" applyProtection="1">
      <alignment horizontal="right" vertical="top"/>
    </xf>
    <xf numFmtId="177" fontId="3" fillId="2" borderId="3" xfId="1" applyNumberFormat="1" applyFont="1" applyFill="1" applyBorder="1" applyAlignment="1" applyProtection="1">
      <alignment horizontal="right" vertical="top"/>
      <protection locked="0"/>
    </xf>
    <xf numFmtId="176" fontId="3" fillId="2" borderId="3" xfId="1" applyNumberFormat="1" applyFont="1" applyFill="1" applyBorder="1" applyAlignment="1" applyProtection="1">
      <alignment horizontal="right" vertical="top"/>
    </xf>
    <xf numFmtId="176" fontId="5" fillId="2" borderId="15" xfId="1" applyNumberFormat="1" applyFont="1" applyFill="1" applyBorder="1" applyAlignment="1" applyProtection="1">
      <alignment vertical="center"/>
    </xf>
    <xf numFmtId="177" fontId="5" fillId="2" borderId="16" xfId="1" applyNumberFormat="1" applyFont="1" applyFill="1" applyBorder="1" applyAlignment="1" applyProtection="1">
      <alignment horizontal="right" vertical="center"/>
    </xf>
    <xf numFmtId="177" fontId="5" fillId="2" borderId="15" xfId="1" applyNumberFormat="1" applyFont="1" applyFill="1" applyBorder="1" applyAlignment="1" applyProtection="1">
      <alignment horizontal="right" vertical="center"/>
    </xf>
    <xf numFmtId="176" fontId="5" fillId="2" borderId="2" xfId="1" applyNumberFormat="1" applyFont="1" applyFill="1" applyBorder="1" applyAlignment="1" applyProtection="1">
      <alignment horizontal="center" vertical="center"/>
    </xf>
    <xf numFmtId="176" fontId="3" fillId="2" borderId="2" xfId="1" applyNumberFormat="1" applyFont="1" applyFill="1" applyBorder="1" applyAlignment="1" applyProtection="1">
      <alignment horizontal="right"/>
    </xf>
    <xf numFmtId="177" fontId="3" fillId="2" borderId="0" xfId="1" applyNumberFormat="1" applyFont="1" applyFill="1" applyBorder="1" applyAlignment="1" applyProtection="1">
      <alignment horizontal="right"/>
    </xf>
    <xf numFmtId="176" fontId="3" fillId="2" borderId="2" xfId="1" applyNumberFormat="1" applyFont="1" applyFill="1" applyBorder="1" applyAlignment="1" applyProtection="1">
      <alignment horizontal="right" vertical="center"/>
    </xf>
    <xf numFmtId="176" fontId="3" fillId="2" borderId="3" xfId="1" applyNumberFormat="1" applyFont="1" applyFill="1" applyBorder="1" applyAlignment="1" applyProtection="1">
      <alignment horizontal="center" vertical="top"/>
    </xf>
    <xf numFmtId="177" fontId="3" fillId="2" borderId="17" xfId="1" applyNumberFormat="1" applyFont="1" applyFill="1" applyBorder="1" applyAlignment="1" applyProtection="1">
      <alignment horizontal="right" vertical="top"/>
    </xf>
    <xf numFmtId="177" fontId="3" fillId="2" borderId="6" xfId="1" applyNumberFormat="1" applyFont="1" applyFill="1" applyBorder="1" applyAlignment="1" applyProtection="1">
      <alignment horizontal="right" vertical="top"/>
    </xf>
    <xf numFmtId="176" fontId="3" fillId="2" borderId="6" xfId="1" applyNumberFormat="1" applyFont="1" applyFill="1" applyBorder="1" applyAlignment="1" applyProtection="1">
      <alignment horizontal="right" vertical="top"/>
    </xf>
    <xf numFmtId="176" fontId="3" fillId="2" borderId="6" xfId="1" applyNumberFormat="1" applyFont="1" applyFill="1" applyBorder="1" applyAlignment="1" applyProtection="1">
      <alignment horizontal="center" vertical="center"/>
    </xf>
    <xf numFmtId="177" fontId="3" fillId="2" borderId="17" xfId="1" applyNumberFormat="1" applyFont="1" applyFill="1" applyBorder="1" applyAlignment="1" applyProtection="1">
      <alignment horizontal="right" vertical="center"/>
    </xf>
    <xf numFmtId="177" fontId="11" fillId="2" borderId="5" xfId="1" applyNumberFormat="1" applyFont="1" applyFill="1" applyBorder="1" applyAlignment="1" applyProtection="1">
      <alignment horizontal="right" vertical="center"/>
    </xf>
    <xf numFmtId="177" fontId="11" fillId="2" borderId="8" xfId="1" applyNumberFormat="1" applyFont="1" applyFill="1" applyBorder="1" applyAlignment="1" applyProtection="1">
      <alignment horizontal="right" vertical="center"/>
    </xf>
    <xf numFmtId="176" fontId="11" fillId="2" borderId="8" xfId="1" applyNumberFormat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5"/>
  <dimension ref="A1:U45"/>
  <sheetViews>
    <sheetView tabSelected="1" view="pageBreakPreview" zoomScaleNormal="100" zoomScaleSheetLayoutView="100" workbookViewId="0"/>
  </sheetViews>
  <sheetFormatPr defaultRowHeight="11.25"/>
  <cols>
    <col min="1" max="1" width="5.19921875" style="61" customWidth="1"/>
    <col min="2" max="4" width="6.3984375" style="62" customWidth="1"/>
    <col min="5" max="5" width="5.19921875" style="63" customWidth="1"/>
    <col min="6" max="6" width="6.3984375" style="64" customWidth="1"/>
    <col min="7" max="8" width="6.3984375" style="60" customWidth="1"/>
    <col min="9" max="9" width="5.19921875" style="63" customWidth="1"/>
    <col min="10" max="10" width="6.3984375" style="64" customWidth="1"/>
    <col min="11" max="12" width="6.3984375" style="60" customWidth="1"/>
    <col min="13" max="13" width="3.69921875" style="65" customWidth="1"/>
    <col min="14" max="20" width="9.3984375" style="65" customWidth="1"/>
    <col min="21" max="21" width="3.69921875" style="65" customWidth="1"/>
    <col min="22" max="16384" width="8.796875" style="60"/>
  </cols>
  <sheetData>
    <row r="1" spans="1:21" s="13" customFormat="1" ht="24" customHeight="1" thickBot="1">
      <c r="A1" s="1" t="s">
        <v>31</v>
      </c>
      <c r="B1" s="2"/>
      <c r="C1" s="3"/>
      <c r="D1" s="4"/>
      <c r="E1" s="5"/>
      <c r="F1" s="6"/>
      <c r="G1" s="7" t="s">
        <v>30</v>
      </c>
      <c r="H1" s="6"/>
      <c r="I1" s="5"/>
      <c r="J1" s="6"/>
      <c r="K1" s="8" t="s">
        <v>33</v>
      </c>
      <c r="L1" s="9"/>
      <c r="M1" s="10"/>
      <c r="N1" s="11"/>
      <c r="O1" s="10"/>
      <c r="P1" s="10"/>
      <c r="Q1" s="10"/>
      <c r="R1" s="10"/>
      <c r="S1" s="10"/>
      <c r="T1" s="12"/>
      <c r="U1" s="10"/>
    </row>
    <row r="2" spans="1:21" s="20" customFormat="1" ht="21" customHeight="1">
      <c r="A2" s="14" t="s">
        <v>1</v>
      </c>
      <c r="B2" s="15" t="s">
        <v>2</v>
      </c>
      <c r="C2" s="15" t="s">
        <v>3</v>
      </c>
      <c r="D2" s="16" t="s">
        <v>4</v>
      </c>
      <c r="E2" s="14" t="s">
        <v>1</v>
      </c>
      <c r="F2" s="15" t="s">
        <v>2</v>
      </c>
      <c r="G2" s="15" t="s">
        <v>3</v>
      </c>
      <c r="H2" s="16" t="s">
        <v>4</v>
      </c>
      <c r="I2" s="14" t="s">
        <v>1</v>
      </c>
      <c r="J2" s="15" t="s">
        <v>2</v>
      </c>
      <c r="K2" s="15" t="s">
        <v>3</v>
      </c>
      <c r="L2" s="17" t="s">
        <v>4</v>
      </c>
      <c r="M2" s="18"/>
      <c r="N2" s="19"/>
      <c r="O2" s="19"/>
      <c r="P2" s="19"/>
      <c r="Q2" s="18"/>
      <c r="R2" s="18"/>
      <c r="S2" s="18"/>
      <c r="T2" s="18"/>
      <c r="U2" s="18"/>
    </row>
    <row r="3" spans="1:21" s="26" customFormat="1" ht="25.5" customHeight="1">
      <c r="A3" s="21" t="s">
        <v>6</v>
      </c>
      <c r="B3" s="22">
        <v>24085</v>
      </c>
      <c r="C3" s="22">
        <v>12265</v>
      </c>
      <c r="D3" s="22">
        <v>11820</v>
      </c>
      <c r="E3" s="23" t="s">
        <v>7</v>
      </c>
      <c r="F3" s="22">
        <v>42503</v>
      </c>
      <c r="G3" s="22">
        <v>22395</v>
      </c>
      <c r="H3" s="22">
        <v>20108</v>
      </c>
      <c r="I3" s="23" t="s">
        <v>8</v>
      </c>
      <c r="J3" s="22">
        <v>48484</v>
      </c>
      <c r="K3" s="22">
        <v>23603</v>
      </c>
      <c r="L3" s="22">
        <v>24881</v>
      </c>
      <c r="M3" s="24"/>
      <c r="N3" s="25"/>
      <c r="O3" s="25"/>
      <c r="P3" s="25"/>
      <c r="Q3" s="24"/>
      <c r="R3" s="24"/>
      <c r="S3" s="24"/>
      <c r="T3" s="24"/>
      <c r="U3" s="24"/>
    </row>
    <row r="4" spans="1:21" s="32" customFormat="1" ht="15.75" customHeight="1">
      <c r="A4" s="27">
        <v>0</v>
      </c>
      <c r="B4" s="28">
        <v>4264</v>
      </c>
      <c r="C4" s="29">
        <v>2158</v>
      </c>
      <c r="D4" s="29">
        <v>2106</v>
      </c>
      <c r="E4" s="30">
        <v>35</v>
      </c>
      <c r="F4" s="28">
        <v>7897</v>
      </c>
      <c r="G4" s="29">
        <v>4176</v>
      </c>
      <c r="H4" s="29">
        <v>3721</v>
      </c>
      <c r="I4" s="30">
        <v>70</v>
      </c>
      <c r="J4" s="28">
        <v>9645</v>
      </c>
      <c r="K4" s="29">
        <v>4889</v>
      </c>
      <c r="L4" s="29">
        <v>4756</v>
      </c>
      <c r="M4" s="31"/>
      <c r="N4" s="31"/>
      <c r="O4" s="31"/>
      <c r="P4" s="31"/>
      <c r="Q4" s="31"/>
      <c r="R4" s="31"/>
      <c r="S4" s="31"/>
      <c r="T4" s="31"/>
      <c r="U4" s="31"/>
    </row>
    <row r="5" spans="1:21" s="32" customFormat="1" ht="15.75" customHeight="1">
      <c r="A5" s="27">
        <v>1</v>
      </c>
      <c r="B5" s="28">
        <v>4585</v>
      </c>
      <c r="C5" s="29">
        <v>2342</v>
      </c>
      <c r="D5" s="29">
        <v>2243</v>
      </c>
      <c r="E5" s="30">
        <v>36</v>
      </c>
      <c r="F5" s="28">
        <v>8170</v>
      </c>
      <c r="G5" s="29">
        <v>4329</v>
      </c>
      <c r="H5" s="29">
        <v>3841</v>
      </c>
      <c r="I5" s="30">
        <v>71</v>
      </c>
      <c r="J5" s="28">
        <v>8927</v>
      </c>
      <c r="K5" s="29">
        <v>4345</v>
      </c>
      <c r="L5" s="29">
        <v>4582</v>
      </c>
      <c r="M5" s="31"/>
      <c r="N5" s="31"/>
      <c r="O5" s="31"/>
      <c r="P5" s="31"/>
      <c r="Q5" s="31"/>
      <c r="R5" s="31"/>
      <c r="S5" s="31"/>
      <c r="T5" s="31"/>
      <c r="U5" s="31"/>
    </row>
    <row r="6" spans="1:21" s="32" customFormat="1" ht="15.75" customHeight="1">
      <c r="A6" s="27">
        <v>2</v>
      </c>
      <c r="B6" s="28">
        <v>4772</v>
      </c>
      <c r="C6" s="29">
        <v>2416</v>
      </c>
      <c r="D6" s="29">
        <v>2356</v>
      </c>
      <c r="E6" s="30">
        <v>37</v>
      </c>
      <c r="F6" s="28">
        <v>8631</v>
      </c>
      <c r="G6" s="29">
        <v>4529</v>
      </c>
      <c r="H6" s="29">
        <v>4102</v>
      </c>
      <c r="I6" s="30">
        <v>72</v>
      </c>
      <c r="J6" s="28">
        <v>9586</v>
      </c>
      <c r="K6" s="29">
        <v>4586</v>
      </c>
      <c r="L6" s="29">
        <v>5000</v>
      </c>
      <c r="M6" s="31"/>
      <c r="N6" s="31"/>
      <c r="O6" s="31"/>
      <c r="P6" s="31"/>
      <c r="Q6" s="31"/>
      <c r="R6" s="31"/>
      <c r="S6" s="31"/>
      <c r="T6" s="31"/>
      <c r="U6" s="31"/>
    </row>
    <row r="7" spans="1:21" s="32" customFormat="1" ht="15.75" customHeight="1">
      <c r="A7" s="27">
        <v>3</v>
      </c>
      <c r="B7" s="28">
        <v>5173</v>
      </c>
      <c r="C7" s="29">
        <v>2636</v>
      </c>
      <c r="D7" s="29">
        <v>2537</v>
      </c>
      <c r="E7" s="30">
        <v>38</v>
      </c>
      <c r="F7" s="28">
        <v>8749</v>
      </c>
      <c r="G7" s="29">
        <v>4537</v>
      </c>
      <c r="H7" s="29">
        <v>4212</v>
      </c>
      <c r="I7" s="30">
        <v>73</v>
      </c>
      <c r="J7" s="28">
        <v>10084</v>
      </c>
      <c r="K7" s="29">
        <v>4809</v>
      </c>
      <c r="L7" s="29">
        <v>5275</v>
      </c>
      <c r="M7" s="31"/>
      <c r="N7" s="31"/>
      <c r="O7" s="31"/>
      <c r="P7" s="31"/>
      <c r="Q7" s="31"/>
      <c r="R7" s="31"/>
      <c r="S7" s="31"/>
      <c r="T7" s="31"/>
      <c r="U7" s="31"/>
    </row>
    <row r="8" spans="1:21" s="32" customFormat="1" ht="18" customHeight="1">
      <c r="A8" s="33">
        <v>4</v>
      </c>
      <c r="B8" s="34">
        <v>5291</v>
      </c>
      <c r="C8" s="35">
        <v>2713</v>
      </c>
      <c r="D8" s="35">
        <v>2578</v>
      </c>
      <c r="E8" s="36">
        <v>39</v>
      </c>
      <c r="F8" s="37">
        <v>9056</v>
      </c>
      <c r="G8" s="35">
        <v>4824</v>
      </c>
      <c r="H8" s="35">
        <v>4232</v>
      </c>
      <c r="I8" s="36">
        <v>74</v>
      </c>
      <c r="J8" s="37">
        <v>10242</v>
      </c>
      <c r="K8" s="35">
        <v>4974</v>
      </c>
      <c r="L8" s="35">
        <v>5268</v>
      </c>
      <c r="M8" s="31"/>
      <c r="N8" s="38"/>
      <c r="O8" s="31"/>
      <c r="P8" s="31"/>
      <c r="Q8" s="31"/>
      <c r="R8" s="31"/>
      <c r="S8" s="31"/>
      <c r="T8" s="31"/>
      <c r="U8" s="31"/>
    </row>
    <row r="9" spans="1:21" s="26" customFormat="1" ht="25.5" customHeight="1">
      <c r="A9" s="21" t="s">
        <v>9</v>
      </c>
      <c r="B9" s="22">
        <v>30957</v>
      </c>
      <c r="C9" s="22">
        <v>16006</v>
      </c>
      <c r="D9" s="22">
        <v>14951</v>
      </c>
      <c r="E9" s="23" t="s">
        <v>10</v>
      </c>
      <c r="F9" s="22">
        <v>48588</v>
      </c>
      <c r="G9" s="22">
        <v>24972</v>
      </c>
      <c r="H9" s="22">
        <v>23616</v>
      </c>
      <c r="I9" s="23" t="s">
        <v>11</v>
      </c>
      <c r="J9" s="22">
        <v>51484</v>
      </c>
      <c r="K9" s="22">
        <v>24116</v>
      </c>
      <c r="L9" s="22">
        <v>27368</v>
      </c>
      <c r="M9" s="24"/>
      <c r="N9" s="39"/>
      <c r="O9" s="40"/>
      <c r="P9" s="40"/>
      <c r="Q9" s="40"/>
      <c r="R9" s="40"/>
      <c r="S9" s="40"/>
      <c r="T9" s="40"/>
      <c r="U9" s="24"/>
    </row>
    <row r="10" spans="1:21" s="32" customFormat="1" ht="15.75" customHeight="1">
      <c r="A10" s="27">
        <v>5</v>
      </c>
      <c r="B10" s="28">
        <v>5667</v>
      </c>
      <c r="C10" s="29">
        <v>2895</v>
      </c>
      <c r="D10" s="29">
        <v>2772</v>
      </c>
      <c r="E10" s="30">
        <v>40</v>
      </c>
      <c r="F10" s="28">
        <v>9546</v>
      </c>
      <c r="G10" s="29">
        <v>4958</v>
      </c>
      <c r="H10" s="29">
        <v>4588</v>
      </c>
      <c r="I10" s="30">
        <v>75</v>
      </c>
      <c r="J10" s="28">
        <v>11103</v>
      </c>
      <c r="K10" s="29">
        <v>5297</v>
      </c>
      <c r="L10" s="29">
        <v>5806</v>
      </c>
      <c r="M10" s="31"/>
      <c r="N10" s="41"/>
      <c r="O10" s="41"/>
      <c r="P10" s="41"/>
      <c r="Q10" s="41"/>
      <c r="R10" s="41"/>
      <c r="S10" s="41"/>
      <c r="T10" s="41"/>
      <c r="U10" s="31"/>
    </row>
    <row r="11" spans="1:21" s="32" customFormat="1" ht="15.75" customHeight="1">
      <c r="A11" s="27">
        <v>6</v>
      </c>
      <c r="B11" s="28">
        <v>5901</v>
      </c>
      <c r="C11" s="29">
        <v>3065</v>
      </c>
      <c r="D11" s="29">
        <v>2836</v>
      </c>
      <c r="E11" s="30">
        <v>41</v>
      </c>
      <c r="F11" s="28">
        <v>9720</v>
      </c>
      <c r="G11" s="29">
        <v>4891</v>
      </c>
      <c r="H11" s="29">
        <v>4829</v>
      </c>
      <c r="I11" s="30">
        <v>76</v>
      </c>
      <c r="J11" s="28">
        <v>11807</v>
      </c>
      <c r="K11" s="29">
        <v>5579</v>
      </c>
      <c r="L11" s="29">
        <v>6228</v>
      </c>
      <c r="M11" s="31"/>
      <c r="N11" s="41"/>
      <c r="O11" s="42"/>
      <c r="P11" s="43"/>
      <c r="Q11" s="42"/>
      <c r="R11" s="43"/>
      <c r="S11" s="42"/>
      <c r="T11" s="43"/>
      <c r="U11" s="31"/>
    </row>
    <row r="12" spans="1:21" s="32" customFormat="1" ht="15.75" customHeight="1">
      <c r="A12" s="27">
        <v>7</v>
      </c>
      <c r="B12" s="28">
        <v>6243</v>
      </c>
      <c r="C12" s="29">
        <v>3222</v>
      </c>
      <c r="D12" s="29">
        <v>3021</v>
      </c>
      <c r="E12" s="30">
        <v>42</v>
      </c>
      <c r="F12" s="28">
        <v>9702</v>
      </c>
      <c r="G12" s="29">
        <v>5039</v>
      </c>
      <c r="H12" s="29">
        <v>4663</v>
      </c>
      <c r="I12" s="30">
        <v>77</v>
      </c>
      <c r="J12" s="28">
        <v>11856</v>
      </c>
      <c r="K12" s="29">
        <v>5509</v>
      </c>
      <c r="L12" s="29">
        <v>6347</v>
      </c>
      <c r="M12" s="31"/>
      <c r="N12" s="41"/>
      <c r="O12" s="42"/>
      <c r="P12" s="43"/>
      <c r="Q12" s="42"/>
      <c r="R12" s="43"/>
      <c r="S12" s="42"/>
      <c r="T12" s="43"/>
      <c r="U12" s="31"/>
    </row>
    <row r="13" spans="1:21" s="32" customFormat="1" ht="15.75" customHeight="1">
      <c r="A13" s="27">
        <v>8</v>
      </c>
      <c r="B13" s="28">
        <v>6436</v>
      </c>
      <c r="C13" s="29">
        <v>3334</v>
      </c>
      <c r="D13" s="29">
        <v>3102</v>
      </c>
      <c r="E13" s="30">
        <v>43</v>
      </c>
      <c r="F13" s="28">
        <v>9849</v>
      </c>
      <c r="G13" s="29">
        <v>5026</v>
      </c>
      <c r="H13" s="29">
        <v>4823</v>
      </c>
      <c r="I13" s="30">
        <v>78</v>
      </c>
      <c r="J13" s="28">
        <v>10113</v>
      </c>
      <c r="K13" s="29">
        <v>4777</v>
      </c>
      <c r="L13" s="29">
        <v>5336</v>
      </c>
      <c r="M13" s="31"/>
      <c r="N13" s="41"/>
      <c r="O13" s="42"/>
      <c r="P13" s="43"/>
      <c r="Q13" s="42"/>
      <c r="R13" s="43"/>
      <c r="S13" s="42"/>
      <c r="T13" s="43"/>
      <c r="U13" s="31"/>
    </row>
    <row r="14" spans="1:21" s="32" customFormat="1" ht="18" customHeight="1">
      <c r="A14" s="33">
        <v>9</v>
      </c>
      <c r="B14" s="37">
        <v>6710</v>
      </c>
      <c r="C14" s="35">
        <v>3490</v>
      </c>
      <c r="D14" s="35">
        <v>3220</v>
      </c>
      <c r="E14" s="36">
        <v>44</v>
      </c>
      <c r="F14" s="37">
        <v>9771</v>
      </c>
      <c r="G14" s="35">
        <v>5058</v>
      </c>
      <c r="H14" s="35">
        <v>4713</v>
      </c>
      <c r="I14" s="36">
        <v>79</v>
      </c>
      <c r="J14" s="37">
        <v>6605</v>
      </c>
      <c r="K14" s="35">
        <v>2954</v>
      </c>
      <c r="L14" s="35">
        <v>3651</v>
      </c>
      <c r="M14" s="31"/>
      <c r="N14" s="41"/>
      <c r="O14" s="42"/>
      <c r="P14" s="43"/>
      <c r="Q14" s="42"/>
      <c r="R14" s="43"/>
      <c r="S14" s="42"/>
      <c r="T14" s="43"/>
      <c r="U14" s="31"/>
    </row>
    <row r="15" spans="1:21" s="26" customFormat="1" ht="25.5" customHeight="1">
      <c r="A15" s="21" t="s">
        <v>12</v>
      </c>
      <c r="B15" s="22">
        <v>35349</v>
      </c>
      <c r="C15" s="22">
        <v>18242</v>
      </c>
      <c r="D15" s="22">
        <v>17107</v>
      </c>
      <c r="E15" s="23" t="s">
        <v>13</v>
      </c>
      <c r="F15" s="22">
        <v>53211</v>
      </c>
      <c r="G15" s="22">
        <v>27277</v>
      </c>
      <c r="H15" s="22">
        <v>25934</v>
      </c>
      <c r="I15" s="23" t="s">
        <v>14</v>
      </c>
      <c r="J15" s="22">
        <v>37031</v>
      </c>
      <c r="K15" s="22">
        <v>16021</v>
      </c>
      <c r="L15" s="22">
        <v>21010</v>
      </c>
      <c r="M15" s="24"/>
      <c r="N15" s="44"/>
      <c r="O15" s="24"/>
      <c r="P15" s="24"/>
      <c r="Q15" s="24"/>
      <c r="R15" s="24"/>
      <c r="S15" s="24"/>
      <c r="T15" s="24"/>
      <c r="U15" s="24"/>
    </row>
    <row r="16" spans="1:21" s="32" customFormat="1" ht="15.75" customHeight="1">
      <c r="A16" s="27">
        <v>10</v>
      </c>
      <c r="B16" s="28">
        <v>6851</v>
      </c>
      <c r="C16" s="29">
        <v>3513</v>
      </c>
      <c r="D16" s="29">
        <v>3338</v>
      </c>
      <c r="E16" s="30">
        <v>45</v>
      </c>
      <c r="F16" s="28">
        <v>10091</v>
      </c>
      <c r="G16" s="29">
        <v>5220</v>
      </c>
      <c r="H16" s="29">
        <v>4871</v>
      </c>
      <c r="I16" s="30">
        <v>80</v>
      </c>
      <c r="J16" s="28">
        <v>7065</v>
      </c>
      <c r="K16" s="29">
        <v>3114</v>
      </c>
      <c r="L16" s="29">
        <v>3951</v>
      </c>
      <c r="M16" s="31"/>
      <c r="N16" s="31"/>
      <c r="O16" s="31"/>
      <c r="P16" s="31"/>
      <c r="Q16" s="31"/>
      <c r="R16" s="31"/>
      <c r="S16" s="31"/>
      <c r="T16" s="31"/>
      <c r="U16" s="31"/>
    </row>
    <row r="17" spans="1:21" s="32" customFormat="1" ht="15.75" customHeight="1">
      <c r="A17" s="27">
        <v>11</v>
      </c>
      <c r="B17" s="28">
        <v>6854</v>
      </c>
      <c r="C17" s="29">
        <v>3640</v>
      </c>
      <c r="D17" s="29">
        <v>3214</v>
      </c>
      <c r="E17" s="30">
        <v>46</v>
      </c>
      <c r="F17" s="28">
        <v>10406</v>
      </c>
      <c r="G17" s="29">
        <v>5310</v>
      </c>
      <c r="H17" s="29">
        <v>5096</v>
      </c>
      <c r="I17" s="30">
        <v>81</v>
      </c>
      <c r="J17" s="28">
        <v>8170</v>
      </c>
      <c r="K17" s="29">
        <v>3569</v>
      </c>
      <c r="L17" s="29">
        <v>4601</v>
      </c>
      <c r="M17" s="31"/>
      <c r="N17" s="31"/>
      <c r="O17" s="31"/>
      <c r="P17" s="31"/>
      <c r="Q17" s="31"/>
      <c r="R17" s="31"/>
      <c r="S17" s="31"/>
      <c r="T17" s="31"/>
      <c r="U17" s="31"/>
    </row>
    <row r="18" spans="1:21" s="32" customFormat="1" ht="15.75" customHeight="1">
      <c r="A18" s="27">
        <v>12</v>
      </c>
      <c r="B18" s="28">
        <v>7134</v>
      </c>
      <c r="C18" s="29">
        <v>3701</v>
      </c>
      <c r="D18" s="29">
        <v>3433</v>
      </c>
      <c r="E18" s="30">
        <v>47</v>
      </c>
      <c r="F18" s="28">
        <v>10661</v>
      </c>
      <c r="G18" s="29">
        <v>5471</v>
      </c>
      <c r="H18" s="29">
        <v>5190</v>
      </c>
      <c r="I18" s="30">
        <v>82</v>
      </c>
      <c r="J18" s="28">
        <v>7469</v>
      </c>
      <c r="K18" s="29">
        <v>3281</v>
      </c>
      <c r="L18" s="29">
        <v>4188</v>
      </c>
      <c r="M18" s="31"/>
      <c r="N18" s="31"/>
      <c r="O18" s="31"/>
      <c r="P18" s="31"/>
      <c r="Q18" s="31"/>
      <c r="R18" s="31"/>
      <c r="S18" s="31"/>
      <c r="T18" s="31"/>
      <c r="U18" s="31"/>
    </row>
    <row r="19" spans="1:21" s="32" customFormat="1" ht="15.75" customHeight="1">
      <c r="A19" s="27">
        <v>13</v>
      </c>
      <c r="B19" s="28">
        <v>7266</v>
      </c>
      <c r="C19" s="29">
        <v>3694</v>
      </c>
      <c r="D19" s="29">
        <v>3572</v>
      </c>
      <c r="E19" s="30">
        <v>48</v>
      </c>
      <c r="F19" s="28">
        <v>10849</v>
      </c>
      <c r="G19" s="29">
        <v>5488</v>
      </c>
      <c r="H19" s="29">
        <v>5361</v>
      </c>
      <c r="I19" s="30">
        <v>83</v>
      </c>
      <c r="J19" s="28">
        <v>7342</v>
      </c>
      <c r="K19" s="29">
        <v>3168</v>
      </c>
      <c r="L19" s="29">
        <v>4174</v>
      </c>
      <c r="M19" s="31"/>
      <c r="N19" s="31"/>
      <c r="O19" s="31"/>
      <c r="P19" s="31"/>
      <c r="Q19" s="31"/>
      <c r="R19" s="31"/>
      <c r="S19" s="31"/>
      <c r="T19" s="31"/>
      <c r="U19" s="31"/>
    </row>
    <row r="20" spans="1:21" s="32" customFormat="1" ht="18" customHeight="1">
      <c r="A20" s="33">
        <v>14</v>
      </c>
      <c r="B20" s="37">
        <v>7244</v>
      </c>
      <c r="C20" s="35">
        <v>3694</v>
      </c>
      <c r="D20" s="35">
        <v>3550</v>
      </c>
      <c r="E20" s="36">
        <v>49</v>
      </c>
      <c r="F20" s="37">
        <v>11204</v>
      </c>
      <c r="G20" s="35">
        <v>5788</v>
      </c>
      <c r="H20" s="35">
        <v>5416</v>
      </c>
      <c r="I20" s="36">
        <v>84</v>
      </c>
      <c r="J20" s="37">
        <v>6985</v>
      </c>
      <c r="K20" s="35">
        <v>2889</v>
      </c>
      <c r="L20" s="35">
        <v>4096</v>
      </c>
      <c r="M20" s="31"/>
      <c r="N20" s="31"/>
      <c r="O20" s="31"/>
      <c r="P20" s="31"/>
      <c r="Q20" s="31"/>
      <c r="R20" s="31"/>
      <c r="S20" s="31"/>
      <c r="T20" s="31"/>
      <c r="U20" s="31"/>
    </row>
    <row r="21" spans="1:21" s="26" customFormat="1" ht="25.5" customHeight="1">
      <c r="A21" s="21" t="s">
        <v>15</v>
      </c>
      <c r="B21" s="22">
        <v>37031</v>
      </c>
      <c r="C21" s="22">
        <v>18991</v>
      </c>
      <c r="D21" s="22">
        <v>18040</v>
      </c>
      <c r="E21" s="23" t="s">
        <v>16</v>
      </c>
      <c r="F21" s="22">
        <v>61743</v>
      </c>
      <c r="G21" s="22">
        <v>31659</v>
      </c>
      <c r="H21" s="22">
        <v>30084</v>
      </c>
      <c r="I21" s="23" t="s">
        <v>17</v>
      </c>
      <c r="J21" s="22">
        <v>24826</v>
      </c>
      <c r="K21" s="22">
        <v>9704</v>
      </c>
      <c r="L21" s="22">
        <v>15122</v>
      </c>
      <c r="M21" s="24"/>
      <c r="N21" s="24"/>
      <c r="O21" s="24"/>
      <c r="P21" s="24"/>
      <c r="Q21" s="24"/>
      <c r="R21" s="24"/>
      <c r="S21" s="24"/>
      <c r="T21" s="24"/>
      <c r="U21" s="24"/>
    </row>
    <row r="22" spans="1:21" s="32" customFormat="1" ht="15.75" customHeight="1">
      <c r="A22" s="27">
        <v>15</v>
      </c>
      <c r="B22" s="28">
        <v>7207</v>
      </c>
      <c r="C22" s="29">
        <v>3766</v>
      </c>
      <c r="D22" s="29">
        <v>3441</v>
      </c>
      <c r="E22" s="30">
        <v>50</v>
      </c>
      <c r="F22" s="28">
        <v>11901</v>
      </c>
      <c r="G22" s="29">
        <v>6119</v>
      </c>
      <c r="H22" s="29">
        <v>5782</v>
      </c>
      <c r="I22" s="30">
        <v>85</v>
      </c>
      <c r="J22" s="28">
        <v>6211</v>
      </c>
      <c r="K22" s="29">
        <v>2532</v>
      </c>
      <c r="L22" s="29">
        <v>3679</v>
      </c>
      <c r="M22" s="31"/>
      <c r="N22" s="31"/>
      <c r="O22" s="31"/>
      <c r="P22" s="31"/>
      <c r="Q22" s="31"/>
      <c r="R22" s="31"/>
      <c r="S22" s="31"/>
      <c r="T22" s="31"/>
      <c r="U22" s="31"/>
    </row>
    <row r="23" spans="1:21" s="32" customFormat="1" ht="15.75" customHeight="1">
      <c r="A23" s="27">
        <v>16</v>
      </c>
      <c r="B23" s="28">
        <v>7513</v>
      </c>
      <c r="C23" s="29">
        <v>3824</v>
      </c>
      <c r="D23" s="29">
        <v>3689</v>
      </c>
      <c r="E23" s="30">
        <v>51</v>
      </c>
      <c r="F23" s="28">
        <v>12452</v>
      </c>
      <c r="G23" s="29">
        <v>6418</v>
      </c>
      <c r="H23" s="29">
        <v>6034</v>
      </c>
      <c r="I23" s="30">
        <v>86</v>
      </c>
      <c r="J23" s="28">
        <v>4853</v>
      </c>
      <c r="K23" s="29">
        <v>1973</v>
      </c>
      <c r="L23" s="29">
        <v>2880</v>
      </c>
      <c r="M23" s="31"/>
      <c r="N23" s="31"/>
      <c r="O23" s="31"/>
      <c r="P23" s="31"/>
      <c r="Q23" s="31"/>
      <c r="R23" s="31"/>
      <c r="S23" s="31"/>
      <c r="T23" s="31"/>
      <c r="U23" s="31"/>
    </row>
    <row r="24" spans="1:21" s="32" customFormat="1" ht="15.75" customHeight="1">
      <c r="A24" s="27">
        <v>17</v>
      </c>
      <c r="B24" s="28">
        <v>7512</v>
      </c>
      <c r="C24" s="29">
        <v>3846</v>
      </c>
      <c r="D24" s="29">
        <v>3666</v>
      </c>
      <c r="E24" s="30">
        <v>52</v>
      </c>
      <c r="F24" s="28">
        <v>12700</v>
      </c>
      <c r="G24" s="29">
        <v>6471</v>
      </c>
      <c r="H24" s="29">
        <v>6229</v>
      </c>
      <c r="I24" s="30">
        <v>87</v>
      </c>
      <c r="J24" s="28">
        <v>4847</v>
      </c>
      <c r="K24" s="29">
        <v>1881</v>
      </c>
      <c r="L24" s="29">
        <v>2966</v>
      </c>
      <c r="M24" s="31"/>
      <c r="N24" s="31"/>
      <c r="O24" s="31"/>
      <c r="P24" s="31"/>
      <c r="Q24" s="31"/>
      <c r="R24" s="31"/>
      <c r="S24" s="31"/>
      <c r="T24" s="31"/>
      <c r="U24" s="31"/>
    </row>
    <row r="25" spans="1:21" s="32" customFormat="1" ht="15.75" customHeight="1">
      <c r="A25" s="27">
        <v>18</v>
      </c>
      <c r="B25" s="28">
        <v>7530</v>
      </c>
      <c r="C25" s="29">
        <v>3856</v>
      </c>
      <c r="D25" s="29">
        <v>3674</v>
      </c>
      <c r="E25" s="30">
        <v>53</v>
      </c>
      <c r="F25" s="28">
        <v>12478</v>
      </c>
      <c r="G25" s="29">
        <v>6438</v>
      </c>
      <c r="H25" s="29">
        <v>6040</v>
      </c>
      <c r="I25" s="30">
        <v>88</v>
      </c>
      <c r="J25" s="28">
        <v>4713</v>
      </c>
      <c r="K25" s="29">
        <v>1819</v>
      </c>
      <c r="L25" s="29">
        <v>2894</v>
      </c>
      <c r="M25" s="31"/>
      <c r="N25" s="31"/>
      <c r="O25" s="31"/>
      <c r="P25" s="31"/>
      <c r="Q25" s="31"/>
      <c r="R25" s="31"/>
      <c r="S25" s="31"/>
      <c r="T25" s="31"/>
      <c r="U25" s="31"/>
    </row>
    <row r="26" spans="1:21" s="32" customFormat="1" ht="18" customHeight="1">
      <c r="A26" s="33">
        <v>19</v>
      </c>
      <c r="B26" s="37">
        <v>7269</v>
      </c>
      <c r="C26" s="35">
        <v>3699</v>
      </c>
      <c r="D26" s="35">
        <v>3570</v>
      </c>
      <c r="E26" s="36">
        <v>54</v>
      </c>
      <c r="F26" s="37">
        <v>12212</v>
      </c>
      <c r="G26" s="35">
        <v>6213</v>
      </c>
      <c r="H26" s="35">
        <v>5999</v>
      </c>
      <c r="I26" s="36">
        <v>89</v>
      </c>
      <c r="J26" s="37">
        <v>4202</v>
      </c>
      <c r="K26" s="35">
        <v>1499</v>
      </c>
      <c r="L26" s="35">
        <v>2703</v>
      </c>
      <c r="M26" s="31"/>
      <c r="N26" s="31"/>
      <c r="O26" s="31"/>
      <c r="P26" s="31"/>
      <c r="Q26" s="31"/>
      <c r="R26" s="31"/>
      <c r="S26" s="31"/>
      <c r="T26" s="31"/>
      <c r="U26" s="31"/>
    </row>
    <row r="27" spans="1:21" s="26" customFormat="1" ht="25.5" customHeight="1">
      <c r="A27" s="21" t="s">
        <v>18</v>
      </c>
      <c r="B27" s="22">
        <v>37800</v>
      </c>
      <c r="C27" s="22">
        <v>20068</v>
      </c>
      <c r="D27" s="22">
        <v>17732</v>
      </c>
      <c r="E27" s="23" t="s">
        <v>19</v>
      </c>
      <c r="F27" s="22">
        <v>53675</v>
      </c>
      <c r="G27" s="22">
        <v>27607</v>
      </c>
      <c r="H27" s="22">
        <v>26068</v>
      </c>
      <c r="I27" s="23" t="s">
        <v>20</v>
      </c>
      <c r="J27" s="22">
        <v>13221</v>
      </c>
      <c r="K27" s="22">
        <v>4051</v>
      </c>
      <c r="L27" s="22">
        <v>9170</v>
      </c>
      <c r="M27" s="24"/>
      <c r="N27" s="24"/>
      <c r="O27" s="24"/>
      <c r="P27" s="24"/>
      <c r="Q27" s="24"/>
      <c r="R27" s="24"/>
      <c r="S27" s="24"/>
      <c r="T27" s="24"/>
      <c r="U27" s="24"/>
    </row>
    <row r="28" spans="1:21" s="32" customFormat="1" ht="15.75" customHeight="1">
      <c r="A28" s="27">
        <v>20</v>
      </c>
      <c r="B28" s="28">
        <v>7122</v>
      </c>
      <c r="C28" s="29">
        <v>3722</v>
      </c>
      <c r="D28" s="29">
        <v>3400</v>
      </c>
      <c r="E28" s="30">
        <v>55</v>
      </c>
      <c r="F28" s="28">
        <v>11746</v>
      </c>
      <c r="G28" s="29">
        <v>6030</v>
      </c>
      <c r="H28" s="29">
        <v>5716</v>
      </c>
      <c r="I28" s="30">
        <v>90</v>
      </c>
      <c r="J28" s="28">
        <v>3735</v>
      </c>
      <c r="K28" s="29">
        <v>1255</v>
      </c>
      <c r="L28" s="29">
        <v>2480</v>
      </c>
      <c r="M28" s="31"/>
      <c r="N28" s="31"/>
      <c r="O28" s="31"/>
      <c r="P28" s="31"/>
      <c r="Q28" s="31"/>
      <c r="R28" s="31"/>
      <c r="S28" s="31"/>
      <c r="T28" s="31"/>
      <c r="U28" s="31"/>
    </row>
    <row r="29" spans="1:21" s="32" customFormat="1" ht="15.75" customHeight="1">
      <c r="A29" s="27">
        <v>21</v>
      </c>
      <c r="B29" s="28">
        <v>7423</v>
      </c>
      <c r="C29" s="29">
        <v>3904</v>
      </c>
      <c r="D29" s="29">
        <v>3519</v>
      </c>
      <c r="E29" s="30">
        <v>56</v>
      </c>
      <c r="F29" s="28">
        <v>11536</v>
      </c>
      <c r="G29" s="29">
        <v>5939</v>
      </c>
      <c r="H29" s="29">
        <v>5597</v>
      </c>
      <c r="I29" s="30">
        <v>91</v>
      </c>
      <c r="J29" s="28">
        <v>3090</v>
      </c>
      <c r="K29" s="29">
        <v>967</v>
      </c>
      <c r="L29" s="29">
        <v>2123</v>
      </c>
      <c r="M29" s="31"/>
      <c r="N29" s="31"/>
      <c r="O29" s="31"/>
      <c r="P29" s="31"/>
      <c r="Q29" s="31"/>
      <c r="R29" s="31"/>
      <c r="S29" s="31"/>
      <c r="T29" s="31"/>
      <c r="U29" s="31"/>
    </row>
    <row r="30" spans="1:21" s="32" customFormat="1" ht="15.75" customHeight="1">
      <c r="A30" s="27">
        <v>22</v>
      </c>
      <c r="B30" s="28">
        <v>7558</v>
      </c>
      <c r="C30" s="29">
        <v>4002</v>
      </c>
      <c r="D30" s="29">
        <v>3556</v>
      </c>
      <c r="E30" s="30">
        <v>57</v>
      </c>
      <c r="F30" s="28">
        <v>11273</v>
      </c>
      <c r="G30" s="29">
        <v>5774</v>
      </c>
      <c r="H30" s="29">
        <v>5499</v>
      </c>
      <c r="I30" s="30">
        <v>92</v>
      </c>
      <c r="J30" s="28">
        <v>2512</v>
      </c>
      <c r="K30" s="29">
        <v>770</v>
      </c>
      <c r="L30" s="29">
        <v>1742</v>
      </c>
      <c r="M30" s="31"/>
      <c r="N30" s="31"/>
      <c r="O30" s="31"/>
      <c r="P30" s="31"/>
      <c r="Q30" s="31"/>
      <c r="R30" s="31"/>
      <c r="S30" s="31"/>
      <c r="T30" s="31"/>
      <c r="U30" s="31"/>
    </row>
    <row r="31" spans="1:21" s="32" customFormat="1" ht="15.75" customHeight="1">
      <c r="A31" s="27">
        <v>23</v>
      </c>
      <c r="B31" s="28">
        <v>7792</v>
      </c>
      <c r="C31" s="29">
        <v>4187</v>
      </c>
      <c r="D31" s="29">
        <v>3605</v>
      </c>
      <c r="E31" s="30">
        <v>58</v>
      </c>
      <c r="F31" s="28">
        <v>11238</v>
      </c>
      <c r="G31" s="29">
        <v>5752</v>
      </c>
      <c r="H31" s="29">
        <v>5486</v>
      </c>
      <c r="I31" s="30">
        <v>93</v>
      </c>
      <c r="J31" s="28">
        <v>2186</v>
      </c>
      <c r="K31" s="29">
        <v>618</v>
      </c>
      <c r="L31" s="29">
        <v>1568</v>
      </c>
      <c r="M31" s="31"/>
      <c r="N31" s="31"/>
      <c r="O31" s="31"/>
      <c r="P31" s="31"/>
      <c r="Q31" s="31"/>
      <c r="R31" s="31"/>
      <c r="S31" s="31"/>
      <c r="T31" s="31"/>
      <c r="U31" s="31"/>
    </row>
    <row r="32" spans="1:21" s="32" customFormat="1" ht="18" customHeight="1">
      <c r="A32" s="33">
        <v>24</v>
      </c>
      <c r="B32" s="37">
        <v>7905</v>
      </c>
      <c r="C32" s="35">
        <v>4253</v>
      </c>
      <c r="D32" s="35">
        <v>3652</v>
      </c>
      <c r="E32" s="36">
        <v>59</v>
      </c>
      <c r="F32" s="37">
        <v>7882</v>
      </c>
      <c r="G32" s="35">
        <v>4112</v>
      </c>
      <c r="H32" s="35">
        <v>3770</v>
      </c>
      <c r="I32" s="36">
        <v>94</v>
      </c>
      <c r="J32" s="37">
        <v>1698</v>
      </c>
      <c r="K32" s="35">
        <v>441</v>
      </c>
      <c r="L32" s="35">
        <v>1257</v>
      </c>
      <c r="M32" s="31"/>
      <c r="N32" s="31"/>
      <c r="O32" s="31"/>
      <c r="P32" s="31"/>
      <c r="Q32" s="31"/>
      <c r="R32" s="31"/>
      <c r="S32" s="31"/>
      <c r="T32" s="31"/>
      <c r="U32" s="31"/>
    </row>
    <row r="33" spans="1:21" s="26" customFormat="1" ht="25.5" customHeight="1">
      <c r="A33" s="21" t="s">
        <v>21</v>
      </c>
      <c r="B33" s="22">
        <v>39444</v>
      </c>
      <c r="C33" s="22">
        <v>21186</v>
      </c>
      <c r="D33" s="22">
        <v>18258</v>
      </c>
      <c r="E33" s="45" t="s">
        <v>22</v>
      </c>
      <c r="F33" s="22">
        <v>49564</v>
      </c>
      <c r="G33" s="22">
        <v>25411</v>
      </c>
      <c r="H33" s="22">
        <v>24153</v>
      </c>
      <c r="I33" s="46" t="s">
        <v>23</v>
      </c>
      <c r="J33" s="47">
        <v>4674</v>
      </c>
      <c r="K33" s="47">
        <v>966</v>
      </c>
      <c r="L33" s="47">
        <v>3708</v>
      </c>
      <c r="M33" s="24"/>
      <c r="N33" s="24"/>
      <c r="O33" s="24"/>
      <c r="P33" s="24"/>
      <c r="Q33" s="24"/>
      <c r="R33" s="24"/>
      <c r="S33" s="24"/>
      <c r="T33" s="24"/>
      <c r="U33" s="24"/>
    </row>
    <row r="34" spans="1:21" s="32" customFormat="1" ht="15.75" customHeight="1">
      <c r="A34" s="27">
        <v>25</v>
      </c>
      <c r="B34" s="28">
        <v>7966</v>
      </c>
      <c r="C34" s="29">
        <v>4344</v>
      </c>
      <c r="D34" s="29">
        <v>3622</v>
      </c>
      <c r="E34" s="30">
        <v>60</v>
      </c>
      <c r="F34" s="28">
        <v>11141</v>
      </c>
      <c r="G34" s="29">
        <v>5752</v>
      </c>
      <c r="H34" s="29">
        <v>5389</v>
      </c>
      <c r="I34" s="30">
        <v>95</v>
      </c>
      <c r="J34" s="28">
        <v>1289</v>
      </c>
      <c r="K34" s="29">
        <v>300</v>
      </c>
      <c r="L34" s="29">
        <v>989</v>
      </c>
      <c r="M34" s="31"/>
      <c r="N34" s="31"/>
      <c r="O34" s="31"/>
      <c r="P34" s="31"/>
      <c r="Q34" s="31"/>
      <c r="R34" s="31"/>
      <c r="S34" s="31"/>
      <c r="T34" s="31"/>
      <c r="U34" s="31"/>
    </row>
    <row r="35" spans="1:21" s="32" customFormat="1" ht="15.75" customHeight="1">
      <c r="A35" s="27">
        <v>26</v>
      </c>
      <c r="B35" s="28">
        <v>8058</v>
      </c>
      <c r="C35" s="29">
        <v>4280</v>
      </c>
      <c r="D35" s="29">
        <v>3778</v>
      </c>
      <c r="E35" s="30">
        <v>61</v>
      </c>
      <c r="F35" s="28">
        <v>10056</v>
      </c>
      <c r="G35" s="29">
        <v>5178</v>
      </c>
      <c r="H35" s="29">
        <v>4878</v>
      </c>
      <c r="I35" s="30">
        <v>96</v>
      </c>
      <c r="J35" s="28">
        <v>1008</v>
      </c>
      <c r="K35" s="29">
        <v>231</v>
      </c>
      <c r="L35" s="29">
        <v>777</v>
      </c>
      <c r="M35" s="31"/>
      <c r="N35" s="31"/>
      <c r="O35" s="31"/>
      <c r="P35" s="31"/>
      <c r="Q35" s="31"/>
      <c r="R35" s="31"/>
      <c r="S35" s="31"/>
      <c r="T35" s="31"/>
      <c r="U35" s="31"/>
    </row>
    <row r="36" spans="1:21" s="32" customFormat="1" ht="15.75" customHeight="1">
      <c r="A36" s="27">
        <v>27</v>
      </c>
      <c r="B36" s="28">
        <v>7791</v>
      </c>
      <c r="C36" s="29">
        <v>4242</v>
      </c>
      <c r="D36" s="29">
        <v>3549</v>
      </c>
      <c r="E36" s="30">
        <v>62</v>
      </c>
      <c r="F36" s="28">
        <v>9798</v>
      </c>
      <c r="G36" s="29">
        <v>5036</v>
      </c>
      <c r="H36" s="29">
        <v>4762</v>
      </c>
      <c r="I36" s="30">
        <v>97</v>
      </c>
      <c r="J36" s="28">
        <v>766</v>
      </c>
      <c r="K36" s="29">
        <v>167</v>
      </c>
      <c r="L36" s="29">
        <v>599</v>
      </c>
      <c r="M36" s="31"/>
      <c r="N36" s="31"/>
      <c r="O36" s="31"/>
      <c r="P36" s="31"/>
      <c r="Q36" s="31"/>
      <c r="R36" s="31"/>
      <c r="S36" s="31"/>
      <c r="T36" s="31"/>
      <c r="U36" s="31"/>
    </row>
    <row r="37" spans="1:21" s="32" customFormat="1" ht="15.75" customHeight="1">
      <c r="A37" s="27">
        <v>28</v>
      </c>
      <c r="B37" s="28">
        <v>7751</v>
      </c>
      <c r="C37" s="29">
        <v>4134</v>
      </c>
      <c r="D37" s="29">
        <v>3617</v>
      </c>
      <c r="E37" s="30">
        <v>63</v>
      </c>
      <c r="F37" s="28">
        <v>9408</v>
      </c>
      <c r="G37" s="29">
        <v>4819</v>
      </c>
      <c r="H37" s="29">
        <v>4589</v>
      </c>
      <c r="I37" s="30">
        <v>98</v>
      </c>
      <c r="J37" s="28">
        <v>566</v>
      </c>
      <c r="K37" s="29">
        <v>106</v>
      </c>
      <c r="L37" s="29">
        <v>460</v>
      </c>
      <c r="M37" s="31"/>
      <c r="N37" s="31"/>
      <c r="O37" s="31"/>
      <c r="P37" s="31"/>
      <c r="Q37" s="31"/>
      <c r="R37" s="31"/>
      <c r="S37" s="31"/>
      <c r="T37" s="31"/>
      <c r="U37" s="31"/>
    </row>
    <row r="38" spans="1:21" s="32" customFormat="1" ht="18" customHeight="1">
      <c r="A38" s="33">
        <v>29</v>
      </c>
      <c r="B38" s="37">
        <v>7878</v>
      </c>
      <c r="C38" s="35">
        <v>4186</v>
      </c>
      <c r="D38" s="35">
        <v>3692</v>
      </c>
      <c r="E38" s="36">
        <v>64</v>
      </c>
      <c r="F38" s="37">
        <v>9161</v>
      </c>
      <c r="G38" s="35">
        <v>4626</v>
      </c>
      <c r="H38" s="35">
        <v>4535</v>
      </c>
      <c r="I38" s="30">
        <v>99</v>
      </c>
      <c r="J38" s="28">
        <v>403</v>
      </c>
      <c r="K38" s="29">
        <v>62</v>
      </c>
      <c r="L38" s="29">
        <v>341</v>
      </c>
      <c r="M38" s="31"/>
      <c r="N38" s="31"/>
      <c r="O38" s="31"/>
      <c r="P38" s="31"/>
      <c r="Q38" s="31"/>
      <c r="R38" s="31"/>
      <c r="S38" s="31"/>
      <c r="T38" s="31"/>
      <c r="U38" s="31"/>
    </row>
    <row r="39" spans="1:21" s="26" customFormat="1" ht="25.5" customHeight="1">
      <c r="A39" s="21" t="s">
        <v>24</v>
      </c>
      <c r="B39" s="22">
        <v>38857</v>
      </c>
      <c r="C39" s="22">
        <v>20689</v>
      </c>
      <c r="D39" s="22">
        <v>18168</v>
      </c>
      <c r="E39" s="23" t="s">
        <v>25</v>
      </c>
      <c r="F39" s="22">
        <v>46926</v>
      </c>
      <c r="G39" s="22">
        <v>23500</v>
      </c>
      <c r="H39" s="22">
        <v>23426</v>
      </c>
      <c r="I39" s="48">
        <v>100</v>
      </c>
      <c r="J39" s="49">
        <v>247</v>
      </c>
      <c r="K39" s="50">
        <v>41</v>
      </c>
      <c r="L39" s="50">
        <v>206</v>
      </c>
      <c r="M39" s="24"/>
      <c r="N39" s="24"/>
      <c r="O39" s="24"/>
      <c r="P39" s="24"/>
      <c r="Q39" s="24"/>
      <c r="R39" s="24"/>
      <c r="S39" s="24"/>
      <c r="T39" s="24"/>
      <c r="U39" s="24"/>
    </row>
    <row r="40" spans="1:21" s="32" customFormat="1" ht="15.75" customHeight="1">
      <c r="A40" s="27">
        <v>30</v>
      </c>
      <c r="B40" s="28">
        <v>7763</v>
      </c>
      <c r="C40" s="29">
        <v>4166</v>
      </c>
      <c r="D40" s="29">
        <v>3597</v>
      </c>
      <c r="E40" s="30">
        <v>65</v>
      </c>
      <c r="F40" s="28">
        <v>9311</v>
      </c>
      <c r="G40" s="29">
        <v>4685</v>
      </c>
      <c r="H40" s="29">
        <v>4626</v>
      </c>
      <c r="I40" s="30">
        <v>101</v>
      </c>
      <c r="J40" s="28">
        <v>165</v>
      </c>
      <c r="K40" s="29">
        <v>26</v>
      </c>
      <c r="L40" s="29">
        <v>139</v>
      </c>
      <c r="M40" s="31"/>
      <c r="N40" s="31"/>
      <c r="O40" s="31"/>
      <c r="P40" s="31"/>
      <c r="Q40" s="31"/>
      <c r="R40" s="31"/>
      <c r="S40" s="31"/>
      <c r="T40" s="31"/>
      <c r="U40" s="31"/>
    </row>
    <row r="41" spans="1:21" s="32" customFormat="1" ht="15.75" customHeight="1">
      <c r="A41" s="27">
        <v>31</v>
      </c>
      <c r="B41" s="28">
        <v>7883</v>
      </c>
      <c r="C41" s="29">
        <v>4247</v>
      </c>
      <c r="D41" s="29">
        <v>3636</v>
      </c>
      <c r="E41" s="30">
        <v>66</v>
      </c>
      <c r="F41" s="28">
        <v>9642</v>
      </c>
      <c r="G41" s="29">
        <v>4835</v>
      </c>
      <c r="H41" s="29">
        <v>4807</v>
      </c>
      <c r="I41" s="30">
        <v>102</v>
      </c>
      <c r="J41" s="28">
        <v>104</v>
      </c>
      <c r="K41" s="29">
        <v>21</v>
      </c>
      <c r="L41" s="29">
        <v>83</v>
      </c>
      <c r="M41" s="31"/>
      <c r="N41" s="31"/>
      <c r="O41" s="31"/>
      <c r="P41" s="31"/>
      <c r="Q41" s="31"/>
      <c r="R41" s="31"/>
      <c r="S41" s="31"/>
      <c r="T41" s="31"/>
      <c r="U41" s="31"/>
    </row>
    <row r="42" spans="1:21" s="32" customFormat="1" ht="15.75" customHeight="1">
      <c r="A42" s="27">
        <v>32</v>
      </c>
      <c r="B42" s="28">
        <v>7583</v>
      </c>
      <c r="C42" s="29">
        <v>4003</v>
      </c>
      <c r="D42" s="29">
        <v>3580</v>
      </c>
      <c r="E42" s="30">
        <v>67</v>
      </c>
      <c r="F42" s="28">
        <v>9565</v>
      </c>
      <c r="G42" s="29">
        <v>4845</v>
      </c>
      <c r="H42" s="29">
        <v>4720</v>
      </c>
      <c r="I42" s="30">
        <v>103</v>
      </c>
      <c r="J42" s="28">
        <v>52</v>
      </c>
      <c r="K42" s="29">
        <v>8</v>
      </c>
      <c r="L42" s="29">
        <v>44</v>
      </c>
      <c r="M42" s="31"/>
      <c r="N42" s="31"/>
      <c r="O42" s="31"/>
      <c r="P42" s="31"/>
      <c r="Q42" s="31"/>
      <c r="R42" s="31"/>
      <c r="S42" s="31"/>
      <c r="T42" s="31"/>
      <c r="U42" s="31"/>
    </row>
    <row r="43" spans="1:21" s="32" customFormat="1" ht="15.75" customHeight="1">
      <c r="A43" s="27">
        <v>33</v>
      </c>
      <c r="B43" s="28">
        <v>7830</v>
      </c>
      <c r="C43" s="29">
        <v>4135</v>
      </c>
      <c r="D43" s="29">
        <v>3695</v>
      </c>
      <c r="E43" s="30">
        <v>68</v>
      </c>
      <c r="F43" s="28">
        <v>9070</v>
      </c>
      <c r="G43" s="29">
        <v>4480</v>
      </c>
      <c r="H43" s="29">
        <v>4590</v>
      </c>
      <c r="I43" s="51" t="s">
        <v>26</v>
      </c>
      <c r="J43" s="37">
        <v>74</v>
      </c>
      <c r="K43" s="35">
        <v>4</v>
      </c>
      <c r="L43" s="35">
        <v>70</v>
      </c>
      <c r="M43" s="31"/>
      <c r="N43" s="31"/>
      <c r="O43" s="31"/>
      <c r="P43" s="31"/>
      <c r="Q43" s="31"/>
      <c r="R43" s="31"/>
      <c r="S43" s="31"/>
      <c r="T43" s="31"/>
      <c r="U43" s="31"/>
    </row>
    <row r="44" spans="1:21" s="32" customFormat="1" ht="21" customHeight="1" thickBot="1">
      <c r="A44" s="52">
        <v>34</v>
      </c>
      <c r="B44" s="28">
        <v>7798</v>
      </c>
      <c r="C44" s="35">
        <v>4138</v>
      </c>
      <c r="D44" s="35">
        <v>3660</v>
      </c>
      <c r="E44" s="30">
        <v>69</v>
      </c>
      <c r="F44" s="28">
        <v>9338</v>
      </c>
      <c r="G44" s="29">
        <v>4655</v>
      </c>
      <c r="H44" s="35">
        <v>4683</v>
      </c>
      <c r="I44" s="53" t="s">
        <v>5</v>
      </c>
      <c r="J44" s="49">
        <v>779453</v>
      </c>
      <c r="K44" s="49">
        <v>388729</v>
      </c>
      <c r="L44" s="49">
        <v>390724</v>
      </c>
      <c r="M44" s="31"/>
      <c r="N44" s="31"/>
      <c r="O44" s="31"/>
      <c r="P44" s="31"/>
      <c r="Q44" s="31"/>
      <c r="R44" s="31"/>
      <c r="S44" s="31"/>
      <c r="T44" s="31"/>
      <c r="U44" s="31"/>
    </row>
    <row r="45" spans="1:21" ht="24" customHeight="1" thickTop="1" thickBot="1">
      <c r="A45" s="54" t="s">
        <v>27</v>
      </c>
      <c r="B45" s="55">
        <v>90391</v>
      </c>
      <c r="C45" s="56">
        <v>46513</v>
      </c>
      <c r="D45" s="56">
        <v>43878</v>
      </c>
      <c r="E45" s="57" t="s">
        <v>28</v>
      </c>
      <c r="F45" s="56">
        <v>462416</v>
      </c>
      <c r="G45" s="56">
        <v>240255</v>
      </c>
      <c r="H45" s="56">
        <v>222161</v>
      </c>
      <c r="I45" s="58" t="s">
        <v>29</v>
      </c>
      <c r="J45" s="56">
        <v>226646</v>
      </c>
      <c r="K45" s="56">
        <v>101961</v>
      </c>
      <c r="L45" s="56">
        <v>124685</v>
      </c>
      <c r="M45" s="59"/>
      <c r="N45" s="59"/>
      <c r="O45" s="59"/>
      <c r="P45" s="59"/>
      <c r="Q45" s="59"/>
      <c r="R45" s="59"/>
      <c r="S45" s="59"/>
      <c r="T45" s="59"/>
      <c r="U45" s="59"/>
    </row>
  </sheetData>
  <phoneticPr fontId="14"/>
  <pageMargins left="0.70866141732283472" right="0.39370078740157483" top="0.78740157480314965" bottom="0.78740157480314965" header="0.39370078740157483" footer="0.31496062992125984"/>
  <pageSetup paperSize="9" firstPageNumber="10" orientation="portrait" blackAndWhite="1" useFirstPageNumber="1" horizontalDpi="300" verticalDpi="300" r:id="rId1"/>
  <headerFooter alignWithMargins="0">
    <oddFooter>&amp;C&amp;"ＭＳ ゴシック,標準"&amp;10-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45"/>
  <sheetViews>
    <sheetView tabSelected="1" view="pageBreakPreview" zoomScaleNormal="100" zoomScaleSheetLayoutView="100" workbookViewId="0"/>
  </sheetViews>
  <sheetFormatPr defaultRowHeight="11.25"/>
  <cols>
    <col min="1" max="1" width="5.19921875" style="61" customWidth="1"/>
    <col min="2" max="4" width="6.3984375" style="62" customWidth="1"/>
    <col min="5" max="5" width="5.19921875" style="63" customWidth="1"/>
    <col min="6" max="6" width="6.3984375" style="64" customWidth="1"/>
    <col min="7" max="8" width="6.3984375" style="60" customWidth="1"/>
    <col min="9" max="9" width="5.19921875" style="63" customWidth="1"/>
    <col min="10" max="10" width="6.3984375" style="64" customWidth="1"/>
    <col min="11" max="12" width="6.3984375" style="60" customWidth="1"/>
    <col min="13" max="13" width="3.69921875" style="65" customWidth="1"/>
    <col min="14" max="20" width="9.3984375" style="65" customWidth="1"/>
    <col min="21" max="21" width="3.69921875" style="65" customWidth="1"/>
    <col min="22" max="16384" width="8.796875" style="60"/>
  </cols>
  <sheetData>
    <row r="1" spans="1:21" s="13" customFormat="1" ht="24" customHeight="1" thickBot="1">
      <c r="A1" s="1"/>
      <c r="B1" s="2"/>
      <c r="C1" s="3"/>
      <c r="D1" s="4"/>
      <c r="E1" s="5"/>
      <c r="F1" s="6"/>
      <c r="G1" s="7" t="s">
        <v>30</v>
      </c>
      <c r="H1" s="6"/>
      <c r="I1" s="5"/>
      <c r="J1" s="6"/>
      <c r="K1" s="8" t="s">
        <v>32</v>
      </c>
      <c r="L1" s="9"/>
      <c r="M1" s="10"/>
      <c r="N1" s="11"/>
      <c r="O1" s="10"/>
      <c r="P1" s="10"/>
      <c r="Q1" s="10"/>
      <c r="R1" s="10"/>
      <c r="S1" s="10"/>
      <c r="T1" s="12"/>
      <c r="U1" s="10"/>
    </row>
    <row r="2" spans="1:21" s="20" customFormat="1" ht="21" customHeight="1">
      <c r="A2" s="14" t="s">
        <v>1</v>
      </c>
      <c r="B2" s="15" t="s">
        <v>2</v>
      </c>
      <c r="C2" s="15" t="s">
        <v>3</v>
      </c>
      <c r="D2" s="16" t="s">
        <v>4</v>
      </c>
      <c r="E2" s="14" t="s">
        <v>1</v>
      </c>
      <c r="F2" s="15" t="s">
        <v>2</v>
      </c>
      <c r="G2" s="15" t="s">
        <v>3</v>
      </c>
      <c r="H2" s="16" t="s">
        <v>4</v>
      </c>
      <c r="I2" s="14" t="s">
        <v>1</v>
      </c>
      <c r="J2" s="15" t="s">
        <v>2</v>
      </c>
      <c r="K2" s="15" t="s">
        <v>3</v>
      </c>
      <c r="L2" s="17" t="s">
        <v>4</v>
      </c>
      <c r="M2" s="18"/>
      <c r="N2" s="19"/>
      <c r="O2" s="19"/>
      <c r="P2" s="19"/>
      <c r="Q2" s="18"/>
      <c r="R2" s="18"/>
      <c r="S2" s="18"/>
      <c r="T2" s="18"/>
      <c r="U2" s="18"/>
    </row>
    <row r="3" spans="1:21" s="26" customFormat="1" ht="25.5" customHeight="1">
      <c r="A3" s="21" t="s">
        <v>6</v>
      </c>
      <c r="B3" s="47">
        <v>19318</v>
      </c>
      <c r="C3" s="47">
        <v>9866</v>
      </c>
      <c r="D3" s="47">
        <v>9452</v>
      </c>
      <c r="E3" s="45" t="s">
        <v>7</v>
      </c>
      <c r="F3" s="47">
        <v>33192</v>
      </c>
      <c r="G3" s="47">
        <v>17511</v>
      </c>
      <c r="H3" s="47">
        <v>15681</v>
      </c>
      <c r="I3" s="45" t="s">
        <v>8</v>
      </c>
      <c r="J3" s="47">
        <v>35424</v>
      </c>
      <c r="K3" s="47">
        <v>17196</v>
      </c>
      <c r="L3" s="47">
        <v>18228</v>
      </c>
      <c r="M3" s="24"/>
      <c r="N3" s="25"/>
      <c r="O3" s="25"/>
      <c r="P3" s="25"/>
      <c r="Q3" s="24"/>
      <c r="R3" s="24"/>
      <c r="S3" s="24"/>
      <c r="T3" s="24"/>
      <c r="U3" s="24"/>
    </row>
    <row r="4" spans="1:21" s="32" customFormat="1" ht="15.75" customHeight="1">
      <c r="A4" s="27">
        <v>0</v>
      </c>
      <c r="B4" s="28">
        <v>3478</v>
      </c>
      <c r="C4" s="29">
        <v>1769</v>
      </c>
      <c r="D4" s="29">
        <v>1709</v>
      </c>
      <c r="E4" s="30">
        <v>35</v>
      </c>
      <c r="F4" s="28">
        <v>6219</v>
      </c>
      <c r="G4" s="29">
        <v>3278</v>
      </c>
      <c r="H4" s="29">
        <v>2941</v>
      </c>
      <c r="I4" s="30">
        <v>70</v>
      </c>
      <c r="J4" s="28">
        <v>7104</v>
      </c>
      <c r="K4" s="29">
        <v>3613</v>
      </c>
      <c r="L4" s="29">
        <v>3491</v>
      </c>
      <c r="M4" s="31"/>
      <c r="N4" s="31"/>
      <c r="O4" s="31"/>
      <c r="P4" s="31"/>
      <c r="Q4" s="31"/>
      <c r="R4" s="31"/>
      <c r="S4" s="31"/>
      <c r="T4" s="31"/>
      <c r="U4" s="31"/>
    </row>
    <row r="5" spans="1:21" s="32" customFormat="1" ht="15.75" customHeight="1">
      <c r="A5" s="27">
        <v>1</v>
      </c>
      <c r="B5" s="28">
        <v>3712</v>
      </c>
      <c r="C5" s="29">
        <v>1909</v>
      </c>
      <c r="D5" s="29">
        <v>1803</v>
      </c>
      <c r="E5" s="30">
        <v>36</v>
      </c>
      <c r="F5" s="28">
        <v>6452</v>
      </c>
      <c r="G5" s="29">
        <v>3413</v>
      </c>
      <c r="H5" s="29">
        <v>3039</v>
      </c>
      <c r="I5" s="30">
        <v>71</v>
      </c>
      <c r="J5" s="28">
        <v>6561</v>
      </c>
      <c r="K5" s="29">
        <v>3211</v>
      </c>
      <c r="L5" s="29">
        <v>3350</v>
      </c>
      <c r="M5" s="31"/>
      <c r="N5" s="31"/>
      <c r="O5" s="31"/>
      <c r="P5" s="31"/>
      <c r="Q5" s="31"/>
      <c r="R5" s="31"/>
      <c r="S5" s="31"/>
      <c r="T5" s="31"/>
      <c r="U5" s="31"/>
    </row>
    <row r="6" spans="1:21" s="32" customFormat="1" ht="15.75" customHeight="1">
      <c r="A6" s="27">
        <v>2</v>
      </c>
      <c r="B6" s="28">
        <v>3792</v>
      </c>
      <c r="C6" s="29">
        <v>1926</v>
      </c>
      <c r="D6" s="29">
        <v>1866</v>
      </c>
      <c r="E6" s="30">
        <v>37</v>
      </c>
      <c r="F6" s="28">
        <v>6764</v>
      </c>
      <c r="G6" s="29">
        <v>3560</v>
      </c>
      <c r="H6" s="29">
        <v>3204</v>
      </c>
      <c r="I6" s="30">
        <v>72</v>
      </c>
      <c r="J6" s="28">
        <v>6974</v>
      </c>
      <c r="K6" s="29">
        <v>3286</v>
      </c>
      <c r="L6" s="29">
        <v>3688</v>
      </c>
      <c r="M6" s="31"/>
      <c r="N6" s="31"/>
      <c r="O6" s="31"/>
      <c r="P6" s="31"/>
      <c r="Q6" s="31"/>
      <c r="R6" s="31"/>
      <c r="S6" s="31"/>
      <c r="T6" s="31"/>
      <c r="U6" s="31"/>
    </row>
    <row r="7" spans="1:21" s="32" customFormat="1" ht="15.75" customHeight="1">
      <c r="A7" s="27">
        <v>3</v>
      </c>
      <c r="B7" s="28">
        <v>4127</v>
      </c>
      <c r="C7" s="29">
        <v>2091</v>
      </c>
      <c r="D7" s="29">
        <v>2036</v>
      </c>
      <c r="E7" s="30">
        <v>38</v>
      </c>
      <c r="F7" s="28">
        <v>6742</v>
      </c>
      <c r="G7" s="29">
        <v>3499</v>
      </c>
      <c r="H7" s="29">
        <v>3243</v>
      </c>
      <c r="I7" s="30">
        <v>73</v>
      </c>
      <c r="J7" s="28">
        <v>7322</v>
      </c>
      <c r="K7" s="29">
        <v>3494</v>
      </c>
      <c r="L7" s="29">
        <v>3828</v>
      </c>
      <c r="M7" s="31"/>
      <c r="N7" s="31"/>
      <c r="O7" s="31"/>
      <c r="P7" s="31"/>
      <c r="Q7" s="31"/>
      <c r="R7" s="31"/>
      <c r="S7" s="31"/>
      <c r="T7" s="31"/>
      <c r="U7" s="31"/>
    </row>
    <row r="8" spans="1:21" s="32" customFormat="1" ht="18" customHeight="1">
      <c r="A8" s="33">
        <v>4</v>
      </c>
      <c r="B8" s="34">
        <v>4209</v>
      </c>
      <c r="C8" s="37">
        <v>2171</v>
      </c>
      <c r="D8" s="66">
        <v>2038</v>
      </c>
      <c r="E8" s="36">
        <v>39</v>
      </c>
      <c r="F8" s="34">
        <v>7015</v>
      </c>
      <c r="G8" s="37">
        <v>3761</v>
      </c>
      <c r="H8" s="66">
        <v>3254</v>
      </c>
      <c r="I8" s="36">
        <v>74</v>
      </c>
      <c r="J8" s="37">
        <v>7463</v>
      </c>
      <c r="K8" s="35">
        <v>3592</v>
      </c>
      <c r="L8" s="35">
        <v>3871</v>
      </c>
      <c r="M8" s="31"/>
      <c r="N8" s="38"/>
      <c r="O8" s="31"/>
      <c r="P8" s="31"/>
      <c r="Q8" s="31"/>
      <c r="R8" s="31"/>
      <c r="S8" s="31"/>
      <c r="T8" s="31"/>
      <c r="U8" s="31"/>
    </row>
    <row r="9" spans="1:21" s="26" customFormat="1" ht="25.5" customHeight="1">
      <c r="A9" s="21" t="s">
        <v>9</v>
      </c>
      <c r="B9" s="47">
        <v>23952</v>
      </c>
      <c r="C9" s="47">
        <v>12442</v>
      </c>
      <c r="D9" s="47">
        <v>11510</v>
      </c>
      <c r="E9" s="45" t="s">
        <v>10</v>
      </c>
      <c r="F9" s="47">
        <v>37620</v>
      </c>
      <c r="G9" s="47">
        <v>19362</v>
      </c>
      <c r="H9" s="47">
        <v>18258</v>
      </c>
      <c r="I9" s="45" t="s">
        <v>11</v>
      </c>
      <c r="J9" s="47">
        <v>38476</v>
      </c>
      <c r="K9" s="47">
        <v>17760</v>
      </c>
      <c r="L9" s="47">
        <v>20716</v>
      </c>
      <c r="M9" s="24"/>
      <c r="N9" s="39"/>
      <c r="O9" s="40"/>
      <c r="P9" s="40"/>
      <c r="Q9" s="40"/>
      <c r="R9" s="40"/>
      <c r="S9" s="40"/>
      <c r="T9" s="40"/>
      <c r="U9" s="24"/>
    </row>
    <row r="10" spans="1:21" s="32" customFormat="1" ht="15.75" customHeight="1">
      <c r="A10" s="27">
        <v>5</v>
      </c>
      <c r="B10" s="28">
        <v>4406</v>
      </c>
      <c r="C10" s="29">
        <v>2256</v>
      </c>
      <c r="D10" s="29">
        <v>2150</v>
      </c>
      <c r="E10" s="30">
        <v>40</v>
      </c>
      <c r="F10" s="28">
        <v>7416</v>
      </c>
      <c r="G10" s="29">
        <v>3878</v>
      </c>
      <c r="H10" s="29">
        <v>3538</v>
      </c>
      <c r="I10" s="30">
        <v>75</v>
      </c>
      <c r="J10" s="28">
        <v>8108</v>
      </c>
      <c r="K10" s="29">
        <v>3829</v>
      </c>
      <c r="L10" s="29">
        <v>4279</v>
      </c>
      <c r="M10" s="31"/>
      <c r="N10" s="41"/>
      <c r="O10" s="41"/>
      <c r="P10" s="41"/>
      <c r="Q10" s="41"/>
      <c r="R10" s="41"/>
      <c r="S10" s="41"/>
      <c r="T10" s="41"/>
      <c r="U10" s="31"/>
    </row>
    <row r="11" spans="1:21" s="32" customFormat="1" ht="15.75" customHeight="1">
      <c r="A11" s="27">
        <v>6</v>
      </c>
      <c r="B11" s="28">
        <v>4597</v>
      </c>
      <c r="C11" s="29">
        <v>2396</v>
      </c>
      <c r="D11" s="29">
        <v>2201</v>
      </c>
      <c r="E11" s="30">
        <v>41</v>
      </c>
      <c r="F11" s="28">
        <v>7515</v>
      </c>
      <c r="G11" s="29">
        <v>3771</v>
      </c>
      <c r="H11" s="29">
        <v>3744</v>
      </c>
      <c r="I11" s="30">
        <v>76</v>
      </c>
      <c r="J11" s="28">
        <v>8789</v>
      </c>
      <c r="K11" s="29">
        <v>4090</v>
      </c>
      <c r="L11" s="29">
        <v>4699</v>
      </c>
      <c r="M11" s="31"/>
      <c r="N11" s="41"/>
      <c r="O11" s="42"/>
      <c r="P11" s="43"/>
      <c r="Q11" s="42"/>
      <c r="R11" s="43"/>
      <c r="S11" s="42"/>
      <c r="T11" s="43"/>
      <c r="U11" s="31"/>
    </row>
    <row r="12" spans="1:21" s="32" customFormat="1" ht="15.75" customHeight="1">
      <c r="A12" s="27">
        <v>7</v>
      </c>
      <c r="B12" s="28">
        <v>4878</v>
      </c>
      <c r="C12" s="29">
        <v>2532</v>
      </c>
      <c r="D12" s="29">
        <v>2346</v>
      </c>
      <c r="E12" s="30">
        <v>42</v>
      </c>
      <c r="F12" s="28">
        <v>7529</v>
      </c>
      <c r="G12" s="29">
        <v>3916</v>
      </c>
      <c r="H12" s="29">
        <v>3613</v>
      </c>
      <c r="I12" s="30">
        <v>77</v>
      </c>
      <c r="J12" s="28">
        <v>8966</v>
      </c>
      <c r="K12" s="29">
        <v>4093</v>
      </c>
      <c r="L12" s="29">
        <v>4873</v>
      </c>
      <c r="M12" s="31"/>
      <c r="N12" s="41"/>
      <c r="O12" s="42"/>
      <c r="P12" s="43"/>
      <c r="Q12" s="42"/>
      <c r="R12" s="43"/>
      <c r="S12" s="42"/>
      <c r="T12" s="43"/>
      <c r="U12" s="31"/>
    </row>
    <row r="13" spans="1:21" s="32" customFormat="1" ht="15.75" customHeight="1">
      <c r="A13" s="27">
        <v>8</v>
      </c>
      <c r="B13" s="28">
        <v>4968</v>
      </c>
      <c r="C13" s="29">
        <v>2602</v>
      </c>
      <c r="D13" s="29">
        <v>2366</v>
      </c>
      <c r="E13" s="30">
        <v>43</v>
      </c>
      <c r="F13" s="28">
        <v>7567</v>
      </c>
      <c r="G13" s="29">
        <v>3873</v>
      </c>
      <c r="H13" s="29">
        <v>3694</v>
      </c>
      <c r="I13" s="30">
        <v>78</v>
      </c>
      <c r="J13" s="28">
        <v>7585</v>
      </c>
      <c r="K13" s="29">
        <v>3544</v>
      </c>
      <c r="L13" s="29">
        <v>4041</v>
      </c>
      <c r="M13" s="31"/>
      <c r="N13" s="41"/>
      <c r="O13" s="42"/>
      <c r="P13" s="43"/>
      <c r="Q13" s="42"/>
      <c r="R13" s="43"/>
      <c r="S13" s="42"/>
      <c r="T13" s="43"/>
      <c r="U13" s="31"/>
    </row>
    <row r="14" spans="1:21" s="32" customFormat="1" ht="18" customHeight="1">
      <c r="A14" s="33">
        <v>9</v>
      </c>
      <c r="B14" s="34">
        <v>5103</v>
      </c>
      <c r="C14" s="37">
        <v>2656</v>
      </c>
      <c r="D14" s="66">
        <v>2447</v>
      </c>
      <c r="E14" s="36">
        <v>44</v>
      </c>
      <c r="F14" s="34">
        <v>7593</v>
      </c>
      <c r="G14" s="37">
        <v>3924</v>
      </c>
      <c r="H14" s="66">
        <v>3669</v>
      </c>
      <c r="I14" s="36">
        <v>79</v>
      </c>
      <c r="J14" s="37">
        <v>5028</v>
      </c>
      <c r="K14" s="35">
        <v>2204</v>
      </c>
      <c r="L14" s="35">
        <v>2824</v>
      </c>
      <c r="M14" s="31"/>
      <c r="N14" s="41"/>
      <c r="O14" s="42"/>
      <c r="P14" s="43"/>
      <c r="Q14" s="42"/>
      <c r="R14" s="43"/>
      <c r="S14" s="42"/>
      <c r="T14" s="43"/>
      <c r="U14" s="31"/>
    </row>
    <row r="15" spans="1:21" s="26" customFormat="1" ht="25.5" customHeight="1">
      <c r="A15" s="21" t="s">
        <v>12</v>
      </c>
      <c r="B15" s="47">
        <v>26840</v>
      </c>
      <c r="C15" s="47">
        <v>13781</v>
      </c>
      <c r="D15" s="47">
        <v>13059</v>
      </c>
      <c r="E15" s="45" t="s">
        <v>13</v>
      </c>
      <c r="F15" s="47">
        <v>41231</v>
      </c>
      <c r="G15" s="47">
        <v>21043</v>
      </c>
      <c r="H15" s="47">
        <v>20188</v>
      </c>
      <c r="I15" s="45" t="s">
        <v>14</v>
      </c>
      <c r="J15" s="47">
        <v>27920</v>
      </c>
      <c r="K15" s="47">
        <v>12047</v>
      </c>
      <c r="L15" s="47">
        <v>15873</v>
      </c>
      <c r="M15" s="24"/>
      <c r="N15" s="44"/>
      <c r="O15" s="24"/>
      <c r="P15" s="24"/>
      <c r="Q15" s="24"/>
      <c r="R15" s="24"/>
      <c r="S15" s="24"/>
      <c r="T15" s="24"/>
      <c r="U15" s="24"/>
    </row>
    <row r="16" spans="1:21" s="32" customFormat="1" ht="15.75" customHeight="1">
      <c r="A16" s="27">
        <v>10</v>
      </c>
      <c r="B16" s="28">
        <v>5216</v>
      </c>
      <c r="C16" s="29">
        <v>2641</v>
      </c>
      <c r="D16" s="29">
        <v>2575</v>
      </c>
      <c r="E16" s="30">
        <v>45</v>
      </c>
      <c r="F16" s="28">
        <v>7842</v>
      </c>
      <c r="G16" s="29">
        <v>4058</v>
      </c>
      <c r="H16" s="29">
        <v>3784</v>
      </c>
      <c r="I16" s="30">
        <v>80</v>
      </c>
      <c r="J16" s="28">
        <v>5316</v>
      </c>
      <c r="K16" s="29">
        <v>2335</v>
      </c>
      <c r="L16" s="29">
        <v>2981</v>
      </c>
      <c r="M16" s="31"/>
      <c r="N16" s="31"/>
      <c r="O16" s="31"/>
      <c r="P16" s="31"/>
      <c r="Q16" s="31"/>
      <c r="R16" s="31"/>
      <c r="S16" s="31"/>
      <c r="T16" s="31"/>
      <c r="U16" s="31"/>
    </row>
    <row r="17" spans="1:21" s="32" customFormat="1" ht="15.75" customHeight="1">
      <c r="A17" s="27">
        <v>11</v>
      </c>
      <c r="B17" s="28">
        <v>5209</v>
      </c>
      <c r="C17" s="29">
        <v>2748</v>
      </c>
      <c r="D17" s="29">
        <v>2461</v>
      </c>
      <c r="E17" s="30">
        <v>46</v>
      </c>
      <c r="F17" s="28">
        <v>8040</v>
      </c>
      <c r="G17" s="29">
        <v>4074</v>
      </c>
      <c r="H17" s="29">
        <v>3966</v>
      </c>
      <c r="I17" s="30">
        <v>81</v>
      </c>
      <c r="J17" s="28">
        <v>6185</v>
      </c>
      <c r="K17" s="29">
        <v>2692</v>
      </c>
      <c r="L17" s="29">
        <v>3493</v>
      </c>
      <c r="M17" s="31"/>
      <c r="N17" s="31"/>
      <c r="O17" s="31"/>
      <c r="P17" s="31"/>
      <c r="Q17" s="31"/>
      <c r="R17" s="31"/>
      <c r="S17" s="31"/>
      <c r="T17" s="31"/>
      <c r="U17" s="31"/>
    </row>
    <row r="18" spans="1:21" s="32" customFormat="1" ht="15.75" customHeight="1">
      <c r="A18" s="27">
        <v>12</v>
      </c>
      <c r="B18" s="28">
        <v>5382</v>
      </c>
      <c r="C18" s="29">
        <v>2755</v>
      </c>
      <c r="D18" s="29">
        <v>2627</v>
      </c>
      <c r="E18" s="30">
        <v>47</v>
      </c>
      <c r="F18" s="28">
        <v>8276</v>
      </c>
      <c r="G18" s="29">
        <v>4222</v>
      </c>
      <c r="H18" s="29">
        <v>4054</v>
      </c>
      <c r="I18" s="30">
        <v>82</v>
      </c>
      <c r="J18" s="28">
        <v>5662</v>
      </c>
      <c r="K18" s="29">
        <v>2474</v>
      </c>
      <c r="L18" s="29">
        <v>3188</v>
      </c>
      <c r="M18" s="31"/>
      <c r="N18" s="31"/>
      <c r="O18" s="31"/>
      <c r="P18" s="31"/>
      <c r="Q18" s="31"/>
      <c r="R18" s="31"/>
      <c r="S18" s="31"/>
      <c r="T18" s="31"/>
      <c r="U18" s="31"/>
    </row>
    <row r="19" spans="1:21" s="32" customFormat="1" ht="15.75" customHeight="1">
      <c r="A19" s="27">
        <v>13</v>
      </c>
      <c r="B19" s="28">
        <v>5518</v>
      </c>
      <c r="C19" s="29">
        <v>2833</v>
      </c>
      <c r="D19" s="29">
        <v>2685</v>
      </c>
      <c r="E19" s="30">
        <v>48</v>
      </c>
      <c r="F19" s="28">
        <v>8390</v>
      </c>
      <c r="G19" s="29">
        <v>4226</v>
      </c>
      <c r="H19" s="29">
        <v>4164</v>
      </c>
      <c r="I19" s="30">
        <v>83</v>
      </c>
      <c r="J19" s="28">
        <v>5492</v>
      </c>
      <c r="K19" s="29">
        <v>2370</v>
      </c>
      <c r="L19" s="29">
        <v>3122</v>
      </c>
      <c r="M19" s="31"/>
      <c r="N19" s="31"/>
      <c r="O19" s="31"/>
      <c r="P19" s="31"/>
      <c r="Q19" s="31"/>
      <c r="R19" s="31"/>
      <c r="S19" s="31"/>
      <c r="T19" s="31"/>
      <c r="U19" s="31"/>
    </row>
    <row r="20" spans="1:21" s="32" customFormat="1" ht="18" customHeight="1">
      <c r="A20" s="33">
        <v>14</v>
      </c>
      <c r="B20" s="34">
        <v>5515</v>
      </c>
      <c r="C20" s="37">
        <v>2804</v>
      </c>
      <c r="D20" s="66">
        <v>2711</v>
      </c>
      <c r="E20" s="36">
        <v>49</v>
      </c>
      <c r="F20" s="37">
        <v>8683</v>
      </c>
      <c r="G20" s="35">
        <v>4463</v>
      </c>
      <c r="H20" s="74">
        <v>4220</v>
      </c>
      <c r="I20" s="36">
        <v>84</v>
      </c>
      <c r="J20" s="37">
        <v>5265</v>
      </c>
      <c r="K20" s="35">
        <v>2176</v>
      </c>
      <c r="L20" s="35">
        <v>3089</v>
      </c>
      <c r="M20" s="31"/>
      <c r="N20" s="31"/>
      <c r="O20" s="31"/>
      <c r="P20" s="31"/>
      <c r="Q20" s="31"/>
      <c r="R20" s="31"/>
      <c r="S20" s="31"/>
      <c r="T20" s="31"/>
      <c r="U20" s="31"/>
    </row>
    <row r="21" spans="1:21" s="26" customFormat="1" ht="25.5" customHeight="1">
      <c r="A21" s="21" t="s">
        <v>15</v>
      </c>
      <c r="B21" s="47">
        <v>28545</v>
      </c>
      <c r="C21" s="47">
        <v>14619</v>
      </c>
      <c r="D21" s="47">
        <v>13926</v>
      </c>
      <c r="E21" s="45" t="s">
        <v>16</v>
      </c>
      <c r="F21" s="47">
        <v>48867</v>
      </c>
      <c r="G21" s="47">
        <v>24938</v>
      </c>
      <c r="H21" s="47">
        <v>23929</v>
      </c>
      <c r="I21" s="45" t="s">
        <v>17</v>
      </c>
      <c r="J21" s="47">
        <v>18368</v>
      </c>
      <c r="K21" s="47">
        <v>7195</v>
      </c>
      <c r="L21" s="47">
        <v>11173</v>
      </c>
      <c r="M21" s="24"/>
      <c r="N21" s="24"/>
      <c r="O21" s="24"/>
      <c r="P21" s="24"/>
      <c r="Q21" s="24"/>
      <c r="R21" s="24"/>
      <c r="S21" s="24"/>
      <c r="T21" s="24"/>
      <c r="U21" s="24"/>
    </row>
    <row r="22" spans="1:21" s="32" customFormat="1" ht="15.75" customHeight="1">
      <c r="A22" s="27">
        <v>15</v>
      </c>
      <c r="B22" s="28">
        <v>5470</v>
      </c>
      <c r="C22" s="29">
        <v>2834</v>
      </c>
      <c r="D22" s="29">
        <v>2636</v>
      </c>
      <c r="E22" s="30">
        <v>50</v>
      </c>
      <c r="F22" s="28">
        <v>9393</v>
      </c>
      <c r="G22" s="29">
        <v>4792</v>
      </c>
      <c r="H22" s="29">
        <v>4601</v>
      </c>
      <c r="I22" s="30">
        <v>85</v>
      </c>
      <c r="J22" s="28">
        <v>4649</v>
      </c>
      <c r="K22" s="29">
        <v>1892</v>
      </c>
      <c r="L22" s="29">
        <v>2757</v>
      </c>
      <c r="M22" s="31"/>
      <c r="N22" s="31"/>
      <c r="O22" s="31"/>
      <c r="P22" s="31"/>
      <c r="Q22" s="31"/>
      <c r="R22" s="31"/>
      <c r="S22" s="31"/>
      <c r="T22" s="31"/>
      <c r="U22" s="31"/>
    </row>
    <row r="23" spans="1:21" s="32" customFormat="1" ht="15.75" customHeight="1">
      <c r="A23" s="27">
        <v>16</v>
      </c>
      <c r="B23" s="28">
        <v>5753</v>
      </c>
      <c r="C23" s="29">
        <v>2935</v>
      </c>
      <c r="D23" s="29">
        <v>2818</v>
      </c>
      <c r="E23" s="30">
        <v>51</v>
      </c>
      <c r="F23" s="28">
        <v>9838</v>
      </c>
      <c r="G23" s="29">
        <v>5053</v>
      </c>
      <c r="H23" s="29">
        <v>4785</v>
      </c>
      <c r="I23" s="30">
        <v>86</v>
      </c>
      <c r="J23" s="28">
        <v>3625</v>
      </c>
      <c r="K23" s="29">
        <v>1456</v>
      </c>
      <c r="L23" s="29">
        <v>2169</v>
      </c>
      <c r="M23" s="31"/>
      <c r="N23" s="31"/>
      <c r="O23" s="31"/>
      <c r="P23" s="31"/>
      <c r="Q23" s="31"/>
      <c r="R23" s="31"/>
      <c r="S23" s="31"/>
      <c r="T23" s="31"/>
      <c r="U23" s="31"/>
    </row>
    <row r="24" spans="1:21" s="32" customFormat="1" ht="15.75" customHeight="1">
      <c r="A24" s="27">
        <v>17</v>
      </c>
      <c r="B24" s="28">
        <v>5822</v>
      </c>
      <c r="C24" s="29">
        <v>2973</v>
      </c>
      <c r="D24" s="29">
        <v>2849</v>
      </c>
      <c r="E24" s="30">
        <v>52</v>
      </c>
      <c r="F24" s="28">
        <v>10065</v>
      </c>
      <c r="G24" s="29">
        <v>5105</v>
      </c>
      <c r="H24" s="29">
        <v>4960</v>
      </c>
      <c r="I24" s="30">
        <v>87</v>
      </c>
      <c r="J24" s="28">
        <v>3556</v>
      </c>
      <c r="K24" s="29">
        <v>1391</v>
      </c>
      <c r="L24" s="29">
        <v>2165</v>
      </c>
      <c r="M24" s="31"/>
      <c r="N24" s="31"/>
      <c r="O24" s="31"/>
      <c r="P24" s="31"/>
      <c r="Q24" s="31"/>
      <c r="R24" s="31"/>
      <c r="S24" s="31"/>
      <c r="T24" s="31"/>
      <c r="U24" s="31"/>
    </row>
    <row r="25" spans="1:21" s="32" customFormat="1" ht="15.75" customHeight="1">
      <c r="A25" s="27">
        <v>18</v>
      </c>
      <c r="B25" s="28">
        <v>5848</v>
      </c>
      <c r="C25" s="29">
        <v>2990</v>
      </c>
      <c r="D25" s="29">
        <v>2858</v>
      </c>
      <c r="E25" s="30">
        <v>53</v>
      </c>
      <c r="F25" s="28">
        <v>9910</v>
      </c>
      <c r="G25" s="29">
        <v>5101</v>
      </c>
      <c r="H25" s="29">
        <v>4809</v>
      </c>
      <c r="I25" s="30">
        <v>88</v>
      </c>
      <c r="J25" s="28">
        <v>3491</v>
      </c>
      <c r="K25" s="29">
        <v>1358</v>
      </c>
      <c r="L25" s="29">
        <v>2133</v>
      </c>
      <c r="M25" s="31"/>
      <c r="N25" s="31"/>
      <c r="O25" s="31"/>
      <c r="P25" s="31"/>
      <c r="Q25" s="31"/>
      <c r="R25" s="31"/>
      <c r="S25" s="31"/>
      <c r="T25" s="31"/>
      <c r="U25" s="31"/>
    </row>
    <row r="26" spans="1:21" s="32" customFormat="1" ht="18" customHeight="1">
      <c r="A26" s="33">
        <v>19</v>
      </c>
      <c r="B26" s="34">
        <v>5652</v>
      </c>
      <c r="C26" s="37">
        <v>2887</v>
      </c>
      <c r="D26" s="66">
        <v>2765</v>
      </c>
      <c r="E26" s="36">
        <v>54</v>
      </c>
      <c r="F26" s="34">
        <v>9661</v>
      </c>
      <c r="G26" s="37">
        <v>4887</v>
      </c>
      <c r="H26" s="66">
        <v>4774</v>
      </c>
      <c r="I26" s="36">
        <v>89</v>
      </c>
      <c r="J26" s="37">
        <v>3047</v>
      </c>
      <c r="K26" s="35">
        <v>1098</v>
      </c>
      <c r="L26" s="35">
        <v>1949</v>
      </c>
      <c r="M26" s="31"/>
      <c r="N26" s="31"/>
      <c r="O26" s="31"/>
      <c r="P26" s="31"/>
      <c r="Q26" s="31"/>
      <c r="R26" s="31"/>
      <c r="S26" s="31"/>
      <c r="T26" s="31"/>
      <c r="U26" s="31"/>
    </row>
    <row r="27" spans="1:21" s="26" customFormat="1" ht="25.5" customHeight="1">
      <c r="A27" s="21" t="s">
        <v>18</v>
      </c>
      <c r="B27" s="47">
        <v>30106</v>
      </c>
      <c r="C27" s="47">
        <v>16078</v>
      </c>
      <c r="D27" s="47">
        <v>14028</v>
      </c>
      <c r="E27" s="45" t="s">
        <v>19</v>
      </c>
      <c r="F27" s="47">
        <v>42438</v>
      </c>
      <c r="G27" s="47">
        <v>21959</v>
      </c>
      <c r="H27" s="47">
        <v>20479</v>
      </c>
      <c r="I27" s="45" t="s">
        <v>20</v>
      </c>
      <c r="J27" s="47">
        <v>9491</v>
      </c>
      <c r="K27" s="47">
        <v>2909</v>
      </c>
      <c r="L27" s="47">
        <v>6582</v>
      </c>
      <c r="M27" s="24"/>
      <c r="N27" s="24"/>
      <c r="O27" s="24"/>
      <c r="P27" s="24"/>
      <c r="Q27" s="24"/>
      <c r="R27" s="24"/>
      <c r="S27" s="24"/>
      <c r="T27" s="24"/>
      <c r="U27" s="24"/>
    </row>
    <row r="28" spans="1:21" s="32" customFormat="1" ht="15.75" customHeight="1">
      <c r="A28" s="27">
        <v>20</v>
      </c>
      <c r="B28" s="28">
        <v>5543</v>
      </c>
      <c r="C28" s="29">
        <v>2916</v>
      </c>
      <c r="D28" s="29">
        <v>2627</v>
      </c>
      <c r="E28" s="30">
        <v>55</v>
      </c>
      <c r="F28" s="28">
        <v>9312</v>
      </c>
      <c r="G28" s="29">
        <v>4795</v>
      </c>
      <c r="H28" s="29">
        <v>4517</v>
      </c>
      <c r="I28" s="30">
        <v>90</v>
      </c>
      <c r="J28" s="28">
        <v>2745</v>
      </c>
      <c r="K28" s="29">
        <v>915</v>
      </c>
      <c r="L28" s="29">
        <v>1830</v>
      </c>
      <c r="M28" s="31"/>
      <c r="N28" s="31"/>
      <c r="O28" s="31"/>
      <c r="P28" s="31"/>
      <c r="Q28" s="31"/>
      <c r="R28" s="31"/>
      <c r="S28" s="31"/>
      <c r="T28" s="31"/>
      <c r="U28" s="31"/>
    </row>
    <row r="29" spans="1:21" s="32" customFormat="1" ht="15.75" customHeight="1">
      <c r="A29" s="27">
        <v>21</v>
      </c>
      <c r="B29" s="28">
        <v>5861</v>
      </c>
      <c r="C29" s="29">
        <v>3107</v>
      </c>
      <c r="D29" s="29">
        <v>2754</v>
      </c>
      <c r="E29" s="30">
        <v>56</v>
      </c>
      <c r="F29" s="28">
        <v>9149</v>
      </c>
      <c r="G29" s="29">
        <v>4693</v>
      </c>
      <c r="H29" s="29">
        <v>4456</v>
      </c>
      <c r="I29" s="30">
        <v>91</v>
      </c>
      <c r="J29" s="28">
        <v>2204</v>
      </c>
      <c r="K29" s="29">
        <v>705</v>
      </c>
      <c r="L29" s="29">
        <v>1499</v>
      </c>
      <c r="M29" s="31"/>
      <c r="N29" s="31"/>
      <c r="O29" s="31"/>
      <c r="P29" s="31"/>
      <c r="Q29" s="31"/>
      <c r="R29" s="31"/>
      <c r="S29" s="31"/>
      <c r="T29" s="31"/>
      <c r="U29" s="31"/>
    </row>
    <row r="30" spans="1:21" s="32" customFormat="1" ht="15.75" customHeight="1">
      <c r="A30" s="27">
        <v>22</v>
      </c>
      <c r="B30" s="28">
        <v>5969</v>
      </c>
      <c r="C30" s="29">
        <v>3166</v>
      </c>
      <c r="D30" s="29">
        <v>2803</v>
      </c>
      <c r="E30" s="30">
        <v>57</v>
      </c>
      <c r="F30" s="28">
        <v>8859</v>
      </c>
      <c r="G30" s="29">
        <v>4611</v>
      </c>
      <c r="H30" s="29">
        <v>4248</v>
      </c>
      <c r="I30" s="30">
        <v>92</v>
      </c>
      <c r="J30" s="28">
        <v>1800</v>
      </c>
      <c r="K30" s="29">
        <v>555</v>
      </c>
      <c r="L30" s="29">
        <v>1245</v>
      </c>
      <c r="M30" s="31"/>
      <c r="N30" s="31"/>
      <c r="O30" s="31"/>
      <c r="P30" s="31"/>
      <c r="Q30" s="31"/>
      <c r="R30" s="31"/>
      <c r="S30" s="31"/>
      <c r="T30" s="31"/>
      <c r="U30" s="31"/>
    </row>
    <row r="31" spans="1:21" s="32" customFormat="1" ht="15.75" customHeight="1">
      <c r="A31" s="27">
        <v>23</v>
      </c>
      <c r="B31" s="28">
        <v>6282</v>
      </c>
      <c r="C31" s="29">
        <v>3385</v>
      </c>
      <c r="D31" s="29">
        <v>2897</v>
      </c>
      <c r="E31" s="30">
        <v>58</v>
      </c>
      <c r="F31" s="28">
        <v>8844</v>
      </c>
      <c r="G31" s="29">
        <v>4559</v>
      </c>
      <c r="H31" s="29">
        <v>4285</v>
      </c>
      <c r="I31" s="30">
        <v>93</v>
      </c>
      <c r="J31" s="28">
        <v>1532</v>
      </c>
      <c r="K31" s="29">
        <v>430</v>
      </c>
      <c r="L31" s="29">
        <v>1102</v>
      </c>
      <c r="M31" s="31"/>
      <c r="N31" s="31"/>
      <c r="O31" s="31"/>
      <c r="P31" s="31"/>
      <c r="Q31" s="31"/>
      <c r="R31" s="31"/>
      <c r="S31" s="31"/>
      <c r="T31" s="31"/>
      <c r="U31" s="31"/>
    </row>
    <row r="32" spans="1:21" s="32" customFormat="1" ht="18" customHeight="1">
      <c r="A32" s="33">
        <v>24</v>
      </c>
      <c r="B32" s="34">
        <v>6451</v>
      </c>
      <c r="C32" s="37">
        <v>3504</v>
      </c>
      <c r="D32" s="66">
        <v>2947</v>
      </c>
      <c r="E32" s="36">
        <v>59</v>
      </c>
      <c r="F32" s="34">
        <v>6274</v>
      </c>
      <c r="G32" s="37">
        <v>3301</v>
      </c>
      <c r="H32" s="66">
        <v>2973</v>
      </c>
      <c r="I32" s="36">
        <v>94</v>
      </c>
      <c r="J32" s="37">
        <v>1210</v>
      </c>
      <c r="K32" s="35">
        <v>304</v>
      </c>
      <c r="L32" s="35">
        <v>906</v>
      </c>
      <c r="M32" s="31"/>
      <c r="N32" s="31"/>
      <c r="O32" s="31"/>
      <c r="P32" s="31"/>
      <c r="Q32" s="31"/>
      <c r="R32" s="31"/>
      <c r="S32" s="31"/>
      <c r="T32" s="31"/>
      <c r="U32" s="31"/>
    </row>
    <row r="33" spans="1:21" s="26" customFormat="1" ht="25.5" customHeight="1">
      <c r="A33" s="21" t="s">
        <v>21</v>
      </c>
      <c r="B33" s="47">
        <v>32249</v>
      </c>
      <c r="C33" s="47">
        <v>17340</v>
      </c>
      <c r="D33" s="47">
        <v>14909</v>
      </c>
      <c r="E33" s="45" t="s">
        <v>22</v>
      </c>
      <c r="F33" s="47">
        <v>38095</v>
      </c>
      <c r="G33" s="47">
        <v>19588</v>
      </c>
      <c r="H33" s="47">
        <v>18507</v>
      </c>
      <c r="I33" s="46" t="s">
        <v>23</v>
      </c>
      <c r="J33" s="47">
        <v>3193</v>
      </c>
      <c r="K33" s="47">
        <v>639</v>
      </c>
      <c r="L33" s="47">
        <v>2554</v>
      </c>
      <c r="M33" s="24"/>
      <c r="N33" s="24"/>
      <c r="O33" s="24"/>
      <c r="P33" s="24"/>
      <c r="Q33" s="24"/>
      <c r="R33" s="24"/>
      <c r="S33" s="24"/>
      <c r="T33" s="24"/>
      <c r="U33" s="24"/>
    </row>
    <row r="34" spans="1:21" s="32" customFormat="1" ht="15.75" customHeight="1">
      <c r="A34" s="27">
        <v>25</v>
      </c>
      <c r="B34" s="28">
        <v>6554</v>
      </c>
      <c r="C34" s="29">
        <v>3581</v>
      </c>
      <c r="D34" s="29">
        <v>2973</v>
      </c>
      <c r="E34" s="30">
        <v>60</v>
      </c>
      <c r="F34" s="28">
        <v>8709</v>
      </c>
      <c r="G34" s="29">
        <v>4525</v>
      </c>
      <c r="H34" s="29">
        <v>4184</v>
      </c>
      <c r="I34" s="30">
        <v>95</v>
      </c>
      <c r="J34" s="28">
        <v>885</v>
      </c>
      <c r="K34" s="29">
        <v>204</v>
      </c>
      <c r="L34" s="29">
        <v>681</v>
      </c>
      <c r="M34" s="31"/>
      <c r="N34" s="31"/>
      <c r="O34" s="31"/>
      <c r="P34" s="31"/>
      <c r="Q34" s="31"/>
      <c r="R34" s="31"/>
      <c r="S34" s="31"/>
      <c r="T34" s="31"/>
      <c r="U34" s="31"/>
    </row>
    <row r="35" spans="1:21" s="32" customFormat="1" ht="15.75" customHeight="1">
      <c r="A35" s="27">
        <v>26</v>
      </c>
      <c r="B35" s="28">
        <v>6535</v>
      </c>
      <c r="C35" s="29">
        <v>3446</v>
      </c>
      <c r="D35" s="29">
        <v>3089</v>
      </c>
      <c r="E35" s="30">
        <v>61</v>
      </c>
      <c r="F35" s="28">
        <v>7781</v>
      </c>
      <c r="G35" s="29">
        <v>4021</v>
      </c>
      <c r="H35" s="29">
        <v>3760</v>
      </c>
      <c r="I35" s="30">
        <v>96</v>
      </c>
      <c r="J35" s="28">
        <v>683</v>
      </c>
      <c r="K35" s="29">
        <v>158</v>
      </c>
      <c r="L35" s="29">
        <v>525</v>
      </c>
      <c r="M35" s="31"/>
      <c r="N35" s="31"/>
      <c r="O35" s="31"/>
      <c r="P35" s="31"/>
      <c r="Q35" s="31"/>
      <c r="R35" s="31"/>
      <c r="S35" s="31"/>
      <c r="T35" s="31"/>
      <c r="U35" s="31"/>
    </row>
    <row r="36" spans="1:21" s="32" customFormat="1" ht="15.75" customHeight="1">
      <c r="A36" s="27">
        <v>27</v>
      </c>
      <c r="B36" s="28">
        <v>6431</v>
      </c>
      <c r="C36" s="29">
        <v>3519</v>
      </c>
      <c r="D36" s="29">
        <v>2912</v>
      </c>
      <c r="E36" s="30">
        <v>62</v>
      </c>
      <c r="F36" s="28">
        <v>7532</v>
      </c>
      <c r="G36" s="29">
        <v>3883</v>
      </c>
      <c r="H36" s="29">
        <v>3649</v>
      </c>
      <c r="I36" s="30">
        <v>97</v>
      </c>
      <c r="J36" s="28">
        <v>519</v>
      </c>
      <c r="K36" s="29">
        <v>102</v>
      </c>
      <c r="L36" s="29">
        <v>417</v>
      </c>
      <c r="M36" s="31"/>
      <c r="N36" s="31"/>
      <c r="O36" s="31"/>
      <c r="P36" s="31"/>
      <c r="Q36" s="31"/>
      <c r="R36" s="31"/>
      <c r="S36" s="31"/>
      <c r="T36" s="31"/>
      <c r="U36" s="31"/>
    </row>
    <row r="37" spans="1:21" s="32" customFormat="1" ht="15.75" customHeight="1">
      <c r="A37" s="27">
        <v>28</v>
      </c>
      <c r="B37" s="28">
        <v>6331</v>
      </c>
      <c r="C37" s="29">
        <v>3356</v>
      </c>
      <c r="D37" s="29">
        <v>2975</v>
      </c>
      <c r="E37" s="30">
        <v>63</v>
      </c>
      <c r="F37" s="28">
        <v>7156</v>
      </c>
      <c r="G37" s="29">
        <v>3660</v>
      </c>
      <c r="H37" s="29">
        <v>3496</v>
      </c>
      <c r="I37" s="30">
        <v>98</v>
      </c>
      <c r="J37" s="28">
        <v>385</v>
      </c>
      <c r="K37" s="29">
        <v>74</v>
      </c>
      <c r="L37" s="29">
        <v>311</v>
      </c>
      <c r="M37" s="31"/>
      <c r="N37" s="31"/>
      <c r="O37" s="31"/>
      <c r="P37" s="31"/>
      <c r="Q37" s="31"/>
      <c r="R37" s="31"/>
      <c r="S37" s="31"/>
      <c r="T37" s="31"/>
      <c r="U37" s="31"/>
    </row>
    <row r="38" spans="1:21" s="32" customFormat="1" ht="18" customHeight="1">
      <c r="A38" s="33">
        <v>29</v>
      </c>
      <c r="B38" s="34">
        <v>6398</v>
      </c>
      <c r="C38" s="37">
        <v>3438</v>
      </c>
      <c r="D38" s="66">
        <v>2960</v>
      </c>
      <c r="E38" s="36">
        <v>64</v>
      </c>
      <c r="F38" s="34">
        <v>6917</v>
      </c>
      <c r="G38" s="37">
        <v>3499</v>
      </c>
      <c r="H38" s="66">
        <v>3418</v>
      </c>
      <c r="I38" s="30">
        <v>99</v>
      </c>
      <c r="J38" s="28">
        <v>283</v>
      </c>
      <c r="K38" s="29">
        <v>40</v>
      </c>
      <c r="L38" s="29">
        <v>243</v>
      </c>
      <c r="M38" s="31"/>
      <c r="N38" s="31"/>
      <c r="O38" s="31"/>
      <c r="P38" s="31"/>
      <c r="Q38" s="31"/>
      <c r="R38" s="31"/>
      <c r="S38" s="31"/>
      <c r="T38" s="31"/>
      <c r="U38" s="31"/>
    </row>
    <row r="39" spans="1:21" s="26" customFormat="1" ht="25.5" customHeight="1">
      <c r="A39" s="21" t="s">
        <v>24</v>
      </c>
      <c r="B39" s="47">
        <v>31238</v>
      </c>
      <c r="C39" s="47">
        <v>16633</v>
      </c>
      <c r="D39" s="47">
        <v>14605</v>
      </c>
      <c r="E39" s="45" t="s">
        <v>25</v>
      </c>
      <c r="F39" s="47">
        <v>34829</v>
      </c>
      <c r="G39" s="47">
        <v>17445</v>
      </c>
      <c r="H39" s="47">
        <v>17384</v>
      </c>
      <c r="I39" s="48">
        <v>100</v>
      </c>
      <c r="J39" s="49">
        <v>164</v>
      </c>
      <c r="K39" s="50">
        <v>22</v>
      </c>
      <c r="L39" s="29">
        <v>142</v>
      </c>
      <c r="M39" s="24"/>
      <c r="N39" s="24"/>
      <c r="O39" s="24"/>
      <c r="P39" s="24"/>
      <c r="Q39" s="24"/>
      <c r="R39" s="24"/>
      <c r="S39" s="24"/>
      <c r="T39" s="24"/>
      <c r="U39" s="24"/>
    </row>
    <row r="40" spans="1:21" s="32" customFormat="1" ht="15.75" customHeight="1">
      <c r="A40" s="27">
        <v>30</v>
      </c>
      <c r="B40" s="28">
        <v>6308</v>
      </c>
      <c r="C40" s="29">
        <v>3382</v>
      </c>
      <c r="D40" s="29">
        <v>2926</v>
      </c>
      <c r="E40" s="30">
        <v>65</v>
      </c>
      <c r="F40" s="28">
        <v>6967</v>
      </c>
      <c r="G40" s="29">
        <v>3491</v>
      </c>
      <c r="H40" s="29">
        <v>3476</v>
      </c>
      <c r="I40" s="30">
        <v>101</v>
      </c>
      <c r="J40" s="28">
        <v>119</v>
      </c>
      <c r="K40" s="29">
        <v>18</v>
      </c>
      <c r="L40" s="29">
        <v>101</v>
      </c>
      <c r="M40" s="31"/>
      <c r="N40" s="31"/>
      <c r="O40" s="31"/>
      <c r="P40" s="31"/>
      <c r="Q40" s="31"/>
      <c r="R40" s="31"/>
      <c r="S40" s="31"/>
      <c r="T40" s="31"/>
      <c r="U40" s="31"/>
    </row>
    <row r="41" spans="1:21" s="32" customFormat="1" ht="15.75" customHeight="1">
      <c r="A41" s="27">
        <v>31</v>
      </c>
      <c r="B41" s="28">
        <v>6381</v>
      </c>
      <c r="C41" s="29">
        <v>3444</v>
      </c>
      <c r="D41" s="29">
        <v>2937</v>
      </c>
      <c r="E41" s="30">
        <v>66</v>
      </c>
      <c r="F41" s="28">
        <v>7192</v>
      </c>
      <c r="G41" s="29">
        <v>3627</v>
      </c>
      <c r="H41" s="29">
        <v>3565</v>
      </c>
      <c r="I41" s="30">
        <v>102</v>
      </c>
      <c r="J41" s="28">
        <v>67</v>
      </c>
      <c r="K41" s="29">
        <v>14</v>
      </c>
      <c r="L41" s="29">
        <v>53</v>
      </c>
      <c r="M41" s="31"/>
      <c r="N41" s="31"/>
      <c r="O41" s="31"/>
      <c r="P41" s="31"/>
      <c r="Q41" s="31"/>
      <c r="R41" s="31"/>
      <c r="S41" s="31"/>
      <c r="T41" s="31"/>
      <c r="U41" s="31"/>
    </row>
    <row r="42" spans="1:21" s="32" customFormat="1" ht="15.75" customHeight="1">
      <c r="A42" s="27">
        <v>32</v>
      </c>
      <c r="B42" s="28">
        <v>6085</v>
      </c>
      <c r="C42" s="29">
        <v>3207</v>
      </c>
      <c r="D42" s="29">
        <v>2878</v>
      </c>
      <c r="E42" s="30">
        <v>67</v>
      </c>
      <c r="F42" s="28">
        <v>7114</v>
      </c>
      <c r="G42" s="29">
        <v>3610</v>
      </c>
      <c r="H42" s="29">
        <v>3504</v>
      </c>
      <c r="I42" s="30">
        <v>103</v>
      </c>
      <c r="J42" s="28">
        <v>36</v>
      </c>
      <c r="K42" s="29">
        <v>4</v>
      </c>
      <c r="L42" s="29">
        <v>32</v>
      </c>
      <c r="M42" s="31"/>
      <c r="N42" s="31"/>
      <c r="O42" s="31"/>
      <c r="P42" s="31"/>
      <c r="Q42" s="31"/>
      <c r="R42" s="31"/>
      <c r="S42" s="31"/>
      <c r="T42" s="31"/>
      <c r="U42" s="31"/>
    </row>
    <row r="43" spans="1:21" s="32" customFormat="1" ht="15.75" customHeight="1">
      <c r="A43" s="27">
        <v>33</v>
      </c>
      <c r="B43" s="28">
        <v>6273</v>
      </c>
      <c r="C43" s="29">
        <v>3312</v>
      </c>
      <c r="D43" s="29">
        <v>2961</v>
      </c>
      <c r="E43" s="30">
        <v>68</v>
      </c>
      <c r="F43" s="28">
        <v>6732</v>
      </c>
      <c r="G43" s="29">
        <v>3323</v>
      </c>
      <c r="H43" s="29">
        <v>3409</v>
      </c>
      <c r="I43" s="51" t="s">
        <v>26</v>
      </c>
      <c r="J43" s="37">
        <v>52</v>
      </c>
      <c r="K43" s="35">
        <v>3</v>
      </c>
      <c r="L43" s="35">
        <v>49</v>
      </c>
      <c r="M43" s="31"/>
      <c r="N43" s="31"/>
      <c r="O43" s="31"/>
      <c r="P43" s="31"/>
      <c r="Q43" s="31"/>
      <c r="R43" s="31"/>
      <c r="S43" s="31"/>
      <c r="T43" s="31"/>
      <c r="U43" s="31"/>
    </row>
    <row r="44" spans="1:21" s="32" customFormat="1" ht="21" customHeight="1" thickBot="1">
      <c r="A44" s="52">
        <v>34</v>
      </c>
      <c r="B44" s="28">
        <v>6191</v>
      </c>
      <c r="C44" s="29">
        <v>3288</v>
      </c>
      <c r="D44" s="29">
        <v>2903</v>
      </c>
      <c r="E44" s="30">
        <v>69</v>
      </c>
      <c r="F44" s="28">
        <v>6824</v>
      </c>
      <c r="G44" s="29">
        <v>3394</v>
      </c>
      <c r="H44" s="35">
        <v>3430</v>
      </c>
      <c r="I44" s="53" t="s">
        <v>5</v>
      </c>
      <c r="J44" s="49">
        <v>601392</v>
      </c>
      <c r="K44" s="49">
        <v>300351</v>
      </c>
      <c r="L44" s="49">
        <v>301041</v>
      </c>
      <c r="M44" s="31"/>
      <c r="N44" s="31"/>
      <c r="O44" s="31"/>
      <c r="P44" s="31"/>
      <c r="Q44" s="31"/>
      <c r="R44" s="31"/>
      <c r="S44" s="31"/>
      <c r="T44" s="31"/>
      <c r="U44" s="31"/>
    </row>
    <row r="45" spans="1:21" ht="24" customHeight="1" thickTop="1" thickBot="1">
      <c r="A45" s="54" t="s">
        <v>27</v>
      </c>
      <c r="B45" s="67">
        <v>70110</v>
      </c>
      <c r="C45" s="68">
        <v>36089</v>
      </c>
      <c r="D45" s="68">
        <v>34021</v>
      </c>
      <c r="E45" s="69" t="s">
        <v>28</v>
      </c>
      <c r="F45" s="68">
        <v>363581</v>
      </c>
      <c r="G45" s="68">
        <v>189071</v>
      </c>
      <c r="H45" s="68">
        <v>174510</v>
      </c>
      <c r="I45" s="70" t="s">
        <v>29</v>
      </c>
      <c r="J45" s="68">
        <v>167701</v>
      </c>
      <c r="K45" s="68">
        <v>75191</v>
      </c>
      <c r="L45" s="68">
        <v>92510</v>
      </c>
      <c r="M45" s="59"/>
      <c r="N45" s="59"/>
      <c r="O45" s="59"/>
      <c r="P45" s="59"/>
      <c r="Q45" s="59"/>
      <c r="R45" s="59"/>
      <c r="S45" s="59"/>
      <c r="T45" s="59"/>
      <c r="U45" s="59"/>
    </row>
  </sheetData>
  <phoneticPr fontId="14"/>
  <pageMargins left="0.70866141732283472" right="0.39370078740157483" top="0.78740157480314965" bottom="0.78740157480314965" header="0.39370078740157483" footer="0.31496062992125984"/>
  <pageSetup paperSize="9" firstPageNumber="11" orientation="portrait" blackAndWhite="1" useFirstPageNumber="1" horizontalDpi="300" verticalDpi="300" r:id="rId1"/>
  <headerFooter alignWithMargins="0">
    <oddFooter>&amp;C&amp;"ＭＳ ゴシック,標準"&amp;10- &amp;P -</oddFooter>
  </headerFooter>
  <colBreaks count="1" manualBreakCount="1">
    <brk id="12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G45"/>
  <sheetViews>
    <sheetView tabSelected="1" view="pageBreakPreview" zoomScaleNormal="100" zoomScaleSheetLayoutView="100" workbookViewId="0"/>
  </sheetViews>
  <sheetFormatPr defaultRowHeight="11.25"/>
  <cols>
    <col min="1" max="1" width="5.19921875" style="61" customWidth="1"/>
    <col min="2" max="4" width="6.3984375" style="62" customWidth="1"/>
    <col min="5" max="5" width="5.19921875" style="63" customWidth="1"/>
    <col min="6" max="6" width="6.3984375" style="64" customWidth="1"/>
    <col min="7" max="8" width="6.3984375" style="60" customWidth="1"/>
    <col min="9" max="9" width="5.19921875" style="63" customWidth="1"/>
    <col min="10" max="10" width="6.3984375" style="64" customWidth="1"/>
    <col min="11" max="12" width="6.3984375" style="60" customWidth="1"/>
    <col min="13" max="13" width="3.69921875" style="65" customWidth="1"/>
    <col min="14" max="20" width="9.3984375" style="65" customWidth="1"/>
    <col min="21" max="21" width="3.69921875" style="65" customWidth="1"/>
    <col min="22" max="22" width="5.19921875" style="61" hidden="1" customWidth="1"/>
    <col min="23" max="25" width="6.3984375" style="62" hidden="1" customWidth="1"/>
    <col min="26" max="26" width="5.19921875" style="63" hidden="1" customWidth="1"/>
    <col min="27" max="27" width="6.3984375" style="64" hidden="1" customWidth="1"/>
    <col min="28" max="29" width="6.3984375" style="60" hidden="1" customWidth="1"/>
    <col min="30" max="30" width="5.19921875" style="63" hidden="1" customWidth="1"/>
    <col min="31" max="31" width="6.3984375" style="64" hidden="1" customWidth="1"/>
    <col min="32" max="33" width="6.3984375" style="60" hidden="1" customWidth="1"/>
    <col min="34" max="249" width="8.796875" style="60"/>
    <col min="250" max="250" width="5.19921875" style="60" customWidth="1"/>
    <col min="251" max="253" width="6.3984375" style="60" customWidth="1"/>
    <col min="254" max="254" width="5.19921875" style="60" customWidth="1"/>
    <col min="255" max="257" width="6.3984375" style="60" customWidth="1"/>
    <col min="258" max="258" width="5.19921875" style="60" customWidth="1"/>
    <col min="259" max="261" width="6.3984375" style="60" customWidth="1"/>
    <col min="262" max="262" width="3.69921875" style="60" customWidth="1"/>
    <col min="263" max="269" width="9.3984375" style="60" customWidth="1"/>
    <col min="270" max="282" width="0" style="60" hidden="1" customWidth="1"/>
    <col min="283" max="283" width="7.69921875" style="60" customWidth="1"/>
    <col min="284" max="284" width="3.69921875" style="60" customWidth="1"/>
    <col min="285" max="285" width="7.69921875" style="60" customWidth="1"/>
    <col min="286" max="286" width="3.69921875" style="60" customWidth="1"/>
    <col min="287" max="287" width="7.69921875" style="60" customWidth="1"/>
    <col min="288" max="288" width="3.69921875" style="60" customWidth="1"/>
    <col min="289" max="505" width="8.796875" style="60"/>
    <col min="506" max="506" width="5.19921875" style="60" customWidth="1"/>
    <col min="507" max="509" width="6.3984375" style="60" customWidth="1"/>
    <col min="510" max="510" width="5.19921875" style="60" customWidth="1"/>
    <col min="511" max="513" width="6.3984375" style="60" customWidth="1"/>
    <col min="514" max="514" width="5.19921875" style="60" customWidth="1"/>
    <col min="515" max="517" width="6.3984375" style="60" customWidth="1"/>
    <col min="518" max="518" width="3.69921875" style="60" customWidth="1"/>
    <col min="519" max="525" width="9.3984375" style="60" customWidth="1"/>
    <col min="526" max="538" width="0" style="60" hidden="1" customWidth="1"/>
    <col min="539" max="539" width="7.69921875" style="60" customWidth="1"/>
    <col min="540" max="540" width="3.69921875" style="60" customWidth="1"/>
    <col min="541" max="541" width="7.69921875" style="60" customWidth="1"/>
    <col min="542" max="542" width="3.69921875" style="60" customWidth="1"/>
    <col min="543" max="543" width="7.69921875" style="60" customWidth="1"/>
    <col min="544" max="544" width="3.69921875" style="60" customWidth="1"/>
    <col min="545" max="761" width="8.796875" style="60"/>
    <col min="762" max="762" width="5.19921875" style="60" customWidth="1"/>
    <col min="763" max="765" width="6.3984375" style="60" customWidth="1"/>
    <col min="766" max="766" width="5.19921875" style="60" customWidth="1"/>
    <col min="767" max="769" width="6.3984375" style="60" customWidth="1"/>
    <col min="770" max="770" width="5.19921875" style="60" customWidth="1"/>
    <col min="771" max="773" width="6.3984375" style="60" customWidth="1"/>
    <col min="774" max="774" width="3.69921875" style="60" customWidth="1"/>
    <col min="775" max="781" width="9.3984375" style="60" customWidth="1"/>
    <col min="782" max="794" width="0" style="60" hidden="1" customWidth="1"/>
    <col min="795" max="795" width="7.69921875" style="60" customWidth="1"/>
    <col min="796" max="796" width="3.69921875" style="60" customWidth="1"/>
    <col min="797" max="797" width="7.69921875" style="60" customWidth="1"/>
    <col min="798" max="798" width="3.69921875" style="60" customWidth="1"/>
    <col min="799" max="799" width="7.69921875" style="60" customWidth="1"/>
    <col min="800" max="800" width="3.69921875" style="60" customWidth="1"/>
    <col min="801" max="1017" width="8.796875" style="60"/>
    <col min="1018" max="1018" width="5.19921875" style="60" customWidth="1"/>
    <col min="1019" max="1021" width="6.3984375" style="60" customWidth="1"/>
    <col min="1022" max="1022" width="5.19921875" style="60" customWidth="1"/>
    <col min="1023" max="1025" width="6.3984375" style="60" customWidth="1"/>
    <col min="1026" max="1026" width="5.19921875" style="60" customWidth="1"/>
    <col min="1027" max="1029" width="6.3984375" style="60" customWidth="1"/>
    <col min="1030" max="1030" width="3.69921875" style="60" customWidth="1"/>
    <col min="1031" max="1037" width="9.3984375" style="60" customWidth="1"/>
    <col min="1038" max="1050" width="0" style="60" hidden="1" customWidth="1"/>
    <col min="1051" max="1051" width="7.69921875" style="60" customWidth="1"/>
    <col min="1052" max="1052" width="3.69921875" style="60" customWidth="1"/>
    <col min="1053" max="1053" width="7.69921875" style="60" customWidth="1"/>
    <col min="1054" max="1054" width="3.69921875" style="60" customWidth="1"/>
    <col min="1055" max="1055" width="7.69921875" style="60" customWidth="1"/>
    <col min="1056" max="1056" width="3.69921875" style="60" customWidth="1"/>
    <col min="1057" max="1273" width="8.796875" style="60"/>
    <col min="1274" max="1274" width="5.19921875" style="60" customWidth="1"/>
    <col min="1275" max="1277" width="6.3984375" style="60" customWidth="1"/>
    <col min="1278" max="1278" width="5.19921875" style="60" customWidth="1"/>
    <col min="1279" max="1281" width="6.3984375" style="60" customWidth="1"/>
    <col min="1282" max="1282" width="5.19921875" style="60" customWidth="1"/>
    <col min="1283" max="1285" width="6.3984375" style="60" customWidth="1"/>
    <col min="1286" max="1286" width="3.69921875" style="60" customWidth="1"/>
    <col min="1287" max="1293" width="9.3984375" style="60" customWidth="1"/>
    <col min="1294" max="1306" width="0" style="60" hidden="1" customWidth="1"/>
    <col min="1307" max="1307" width="7.69921875" style="60" customWidth="1"/>
    <col min="1308" max="1308" width="3.69921875" style="60" customWidth="1"/>
    <col min="1309" max="1309" width="7.69921875" style="60" customWidth="1"/>
    <col min="1310" max="1310" width="3.69921875" style="60" customWidth="1"/>
    <col min="1311" max="1311" width="7.69921875" style="60" customWidth="1"/>
    <col min="1312" max="1312" width="3.69921875" style="60" customWidth="1"/>
    <col min="1313" max="1529" width="8.796875" style="60"/>
    <col min="1530" max="1530" width="5.19921875" style="60" customWidth="1"/>
    <col min="1531" max="1533" width="6.3984375" style="60" customWidth="1"/>
    <col min="1534" max="1534" width="5.19921875" style="60" customWidth="1"/>
    <col min="1535" max="1537" width="6.3984375" style="60" customWidth="1"/>
    <col min="1538" max="1538" width="5.19921875" style="60" customWidth="1"/>
    <col min="1539" max="1541" width="6.3984375" style="60" customWidth="1"/>
    <col min="1542" max="1542" width="3.69921875" style="60" customWidth="1"/>
    <col min="1543" max="1549" width="9.3984375" style="60" customWidth="1"/>
    <col min="1550" max="1562" width="0" style="60" hidden="1" customWidth="1"/>
    <col min="1563" max="1563" width="7.69921875" style="60" customWidth="1"/>
    <col min="1564" max="1564" width="3.69921875" style="60" customWidth="1"/>
    <col min="1565" max="1565" width="7.69921875" style="60" customWidth="1"/>
    <col min="1566" max="1566" width="3.69921875" style="60" customWidth="1"/>
    <col min="1567" max="1567" width="7.69921875" style="60" customWidth="1"/>
    <col min="1568" max="1568" width="3.69921875" style="60" customWidth="1"/>
    <col min="1569" max="1785" width="8.796875" style="60"/>
    <col min="1786" max="1786" width="5.19921875" style="60" customWidth="1"/>
    <col min="1787" max="1789" width="6.3984375" style="60" customWidth="1"/>
    <col min="1790" max="1790" width="5.19921875" style="60" customWidth="1"/>
    <col min="1791" max="1793" width="6.3984375" style="60" customWidth="1"/>
    <col min="1794" max="1794" width="5.19921875" style="60" customWidth="1"/>
    <col min="1795" max="1797" width="6.3984375" style="60" customWidth="1"/>
    <col min="1798" max="1798" width="3.69921875" style="60" customWidth="1"/>
    <col min="1799" max="1805" width="9.3984375" style="60" customWidth="1"/>
    <col min="1806" max="1818" width="0" style="60" hidden="1" customWidth="1"/>
    <col min="1819" max="1819" width="7.69921875" style="60" customWidth="1"/>
    <col min="1820" max="1820" width="3.69921875" style="60" customWidth="1"/>
    <col min="1821" max="1821" width="7.69921875" style="60" customWidth="1"/>
    <col min="1822" max="1822" width="3.69921875" style="60" customWidth="1"/>
    <col min="1823" max="1823" width="7.69921875" style="60" customWidth="1"/>
    <col min="1824" max="1824" width="3.69921875" style="60" customWidth="1"/>
    <col min="1825" max="2041" width="8.796875" style="60"/>
    <col min="2042" max="2042" width="5.19921875" style="60" customWidth="1"/>
    <col min="2043" max="2045" width="6.3984375" style="60" customWidth="1"/>
    <col min="2046" max="2046" width="5.19921875" style="60" customWidth="1"/>
    <col min="2047" max="2049" width="6.3984375" style="60" customWidth="1"/>
    <col min="2050" max="2050" width="5.19921875" style="60" customWidth="1"/>
    <col min="2051" max="2053" width="6.3984375" style="60" customWidth="1"/>
    <col min="2054" max="2054" width="3.69921875" style="60" customWidth="1"/>
    <col min="2055" max="2061" width="9.3984375" style="60" customWidth="1"/>
    <col min="2062" max="2074" width="0" style="60" hidden="1" customWidth="1"/>
    <col min="2075" max="2075" width="7.69921875" style="60" customWidth="1"/>
    <col min="2076" max="2076" width="3.69921875" style="60" customWidth="1"/>
    <col min="2077" max="2077" width="7.69921875" style="60" customWidth="1"/>
    <col min="2078" max="2078" width="3.69921875" style="60" customWidth="1"/>
    <col min="2079" max="2079" width="7.69921875" style="60" customWidth="1"/>
    <col min="2080" max="2080" width="3.69921875" style="60" customWidth="1"/>
    <col min="2081" max="2297" width="8.796875" style="60"/>
    <col min="2298" max="2298" width="5.19921875" style="60" customWidth="1"/>
    <col min="2299" max="2301" width="6.3984375" style="60" customWidth="1"/>
    <col min="2302" max="2302" width="5.19921875" style="60" customWidth="1"/>
    <col min="2303" max="2305" width="6.3984375" style="60" customWidth="1"/>
    <col min="2306" max="2306" width="5.19921875" style="60" customWidth="1"/>
    <col min="2307" max="2309" width="6.3984375" style="60" customWidth="1"/>
    <col min="2310" max="2310" width="3.69921875" style="60" customWidth="1"/>
    <col min="2311" max="2317" width="9.3984375" style="60" customWidth="1"/>
    <col min="2318" max="2330" width="0" style="60" hidden="1" customWidth="1"/>
    <col min="2331" max="2331" width="7.69921875" style="60" customWidth="1"/>
    <col min="2332" max="2332" width="3.69921875" style="60" customWidth="1"/>
    <col min="2333" max="2333" width="7.69921875" style="60" customWidth="1"/>
    <col min="2334" max="2334" width="3.69921875" style="60" customWidth="1"/>
    <col min="2335" max="2335" width="7.69921875" style="60" customWidth="1"/>
    <col min="2336" max="2336" width="3.69921875" style="60" customWidth="1"/>
    <col min="2337" max="2553" width="8.796875" style="60"/>
    <col min="2554" max="2554" width="5.19921875" style="60" customWidth="1"/>
    <col min="2555" max="2557" width="6.3984375" style="60" customWidth="1"/>
    <col min="2558" max="2558" width="5.19921875" style="60" customWidth="1"/>
    <col min="2559" max="2561" width="6.3984375" style="60" customWidth="1"/>
    <col min="2562" max="2562" width="5.19921875" style="60" customWidth="1"/>
    <col min="2563" max="2565" width="6.3984375" style="60" customWidth="1"/>
    <col min="2566" max="2566" width="3.69921875" style="60" customWidth="1"/>
    <col min="2567" max="2573" width="9.3984375" style="60" customWidth="1"/>
    <col min="2574" max="2586" width="0" style="60" hidden="1" customWidth="1"/>
    <col min="2587" max="2587" width="7.69921875" style="60" customWidth="1"/>
    <col min="2588" max="2588" width="3.69921875" style="60" customWidth="1"/>
    <col min="2589" max="2589" width="7.69921875" style="60" customWidth="1"/>
    <col min="2590" max="2590" width="3.69921875" style="60" customWidth="1"/>
    <col min="2591" max="2591" width="7.69921875" style="60" customWidth="1"/>
    <col min="2592" max="2592" width="3.69921875" style="60" customWidth="1"/>
    <col min="2593" max="2809" width="8.796875" style="60"/>
    <col min="2810" max="2810" width="5.19921875" style="60" customWidth="1"/>
    <col min="2811" max="2813" width="6.3984375" style="60" customWidth="1"/>
    <col min="2814" max="2814" width="5.19921875" style="60" customWidth="1"/>
    <col min="2815" max="2817" width="6.3984375" style="60" customWidth="1"/>
    <col min="2818" max="2818" width="5.19921875" style="60" customWidth="1"/>
    <col min="2819" max="2821" width="6.3984375" style="60" customWidth="1"/>
    <col min="2822" max="2822" width="3.69921875" style="60" customWidth="1"/>
    <col min="2823" max="2829" width="9.3984375" style="60" customWidth="1"/>
    <col min="2830" max="2842" width="0" style="60" hidden="1" customWidth="1"/>
    <col min="2843" max="2843" width="7.69921875" style="60" customWidth="1"/>
    <col min="2844" max="2844" width="3.69921875" style="60" customWidth="1"/>
    <col min="2845" max="2845" width="7.69921875" style="60" customWidth="1"/>
    <col min="2846" max="2846" width="3.69921875" style="60" customWidth="1"/>
    <col min="2847" max="2847" width="7.69921875" style="60" customWidth="1"/>
    <col min="2848" max="2848" width="3.69921875" style="60" customWidth="1"/>
    <col min="2849" max="3065" width="8.796875" style="60"/>
    <col min="3066" max="3066" width="5.19921875" style="60" customWidth="1"/>
    <col min="3067" max="3069" width="6.3984375" style="60" customWidth="1"/>
    <col min="3070" max="3070" width="5.19921875" style="60" customWidth="1"/>
    <col min="3071" max="3073" width="6.3984375" style="60" customWidth="1"/>
    <col min="3074" max="3074" width="5.19921875" style="60" customWidth="1"/>
    <col min="3075" max="3077" width="6.3984375" style="60" customWidth="1"/>
    <col min="3078" max="3078" width="3.69921875" style="60" customWidth="1"/>
    <col min="3079" max="3085" width="9.3984375" style="60" customWidth="1"/>
    <col min="3086" max="3098" width="0" style="60" hidden="1" customWidth="1"/>
    <col min="3099" max="3099" width="7.69921875" style="60" customWidth="1"/>
    <col min="3100" max="3100" width="3.69921875" style="60" customWidth="1"/>
    <col min="3101" max="3101" width="7.69921875" style="60" customWidth="1"/>
    <col min="3102" max="3102" width="3.69921875" style="60" customWidth="1"/>
    <col min="3103" max="3103" width="7.69921875" style="60" customWidth="1"/>
    <col min="3104" max="3104" width="3.69921875" style="60" customWidth="1"/>
    <col min="3105" max="3321" width="8.796875" style="60"/>
    <col min="3322" max="3322" width="5.19921875" style="60" customWidth="1"/>
    <col min="3323" max="3325" width="6.3984375" style="60" customWidth="1"/>
    <col min="3326" max="3326" width="5.19921875" style="60" customWidth="1"/>
    <col min="3327" max="3329" width="6.3984375" style="60" customWidth="1"/>
    <col min="3330" max="3330" width="5.19921875" style="60" customWidth="1"/>
    <col min="3331" max="3333" width="6.3984375" style="60" customWidth="1"/>
    <col min="3334" max="3334" width="3.69921875" style="60" customWidth="1"/>
    <col min="3335" max="3341" width="9.3984375" style="60" customWidth="1"/>
    <col min="3342" max="3354" width="0" style="60" hidden="1" customWidth="1"/>
    <col min="3355" max="3355" width="7.69921875" style="60" customWidth="1"/>
    <col min="3356" max="3356" width="3.69921875" style="60" customWidth="1"/>
    <col min="3357" max="3357" width="7.69921875" style="60" customWidth="1"/>
    <col min="3358" max="3358" width="3.69921875" style="60" customWidth="1"/>
    <col min="3359" max="3359" width="7.69921875" style="60" customWidth="1"/>
    <col min="3360" max="3360" width="3.69921875" style="60" customWidth="1"/>
    <col min="3361" max="3577" width="8.796875" style="60"/>
    <col min="3578" max="3578" width="5.19921875" style="60" customWidth="1"/>
    <col min="3579" max="3581" width="6.3984375" style="60" customWidth="1"/>
    <col min="3582" max="3582" width="5.19921875" style="60" customWidth="1"/>
    <col min="3583" max="3585" width="6.3984375" style="60" customWidth="1"/>
    <col min="3586" max="3586" width="5.19921875" style="60" customWidth="1"/>
    <col min="3587" max="3589" width="6.3984375" style="60" customWidth="1"/>
    <col min="3590" max="3590" width="3.69921875" style="60" customWidth="1"/>
    <col min="3591" max="3597" width="9.3984375" style="60" customWidth="1"/>
    <col min="3598" max="3610" width="0" style="60" hidden="1" customWidth="1"/>
    <col min="3611" max="3611" width="7.69921875" style="60" customWidth="1"/>
    <col min="3612" max="3612" width="3.69921875" style="60" customWidth="1"/>
    <col min="3613" max="3613" width="7.69921875" style="60" customWidth="1"/>
    <col min="3614" max="3614" width="3.69921875" style="60" customWidth="1"/>
    <col min="3615" max="3615" width="7.69921875" style="60" customWidth="1"/>
    <col min="3616" max="3616" width="3.69921875" style="60" customWidth="1"/>
    <col min="3617" max="3833" width="8.796875" style="60"/>
    <col min="3834" max="3834" width="5.19921875" style="60" customWidth="1"/>
    <col min="3835" max="3837" width="6.3984375" style="60" customWidth="1"/>
    <col min="3838" max="3838" width="5.19921875" style="60" customWidth="1"/>
    <col min="3839" max="3841" width="6.3984375" style="60" customWidth="1"/>
    <col min="3842" max="3842" width="5.19921875" style="60" customWidth="1"/>
    <col min="3843" max="3845" width="6.3984375" style="60" customWidth="1"/>
    <col min="3846" max="3846" width="3.69921875" style="60" customWidth="1"/>
    <col min="3847" max="3853" width="9.3984375" style="60" customWidth="1"/>
    <col min="3854" max="3866" width="0" style="60" hidden="1" customWidth="1"/>
    <col min="3867" max="3867" width="7.69921875" style="60" customWidth="1"/>
    <col min="3868" max="3868" width="3.69921875" style="60" customWidth="1"/>
    <col min="3869" max="3869" width="7.69921875" style="60" customWidth="1"/>
    <col min="3870" max="3870" width="3.69921875" style="60" customWidth="1"/>
    <col min="3871" max="3871" width="7.69921875" style="60" customWidth="1"/>
    <col min="3872" max="3872" width="3.69921875" style="60" customWidth="1"/>
    <col min="3873" max="4089" width="8.796875" style="60"/>
    <col min="4090" max="4090" width="5.19921875" style="60" customWidth="1"/>
    <col min="4091" max="4093" width="6.3984375" style="60" customWidth="1"/>
    <col min="4094" max="4094" width="5.19921875" style="60" customWidth="1"/>
    <col min="4095" max="4097" width="6.3984375" style="60" customWidth="1"/>
    <col min="4098" max="4098" width="5.19921875" style="60" customWidth="1"/>
    <col min="4099" max="4101" width="6.3984375" style="60" customWidth="1"/>
    <col min="4102" max="4102" width="3.69921875" style="60" customWidth="1"/>
    <col min="4103" max="4109" width="9.3984375" style="60" customWidth="1"/>
    <col min="4110" max="4122" width="0" style="60" hidden="1" customWidth="1"/>
    <col min="4123" max="4123" width="7.69921875" style="60" customWidth="1"/>
    <col min="4124" max="4124" width="3.69921875" style="60" customWidth="1"/>
    <col min="4125" max="4125" width="7.69921875" style="60" customWidth="1"/>
    <col min="4126" max="4126" width="3.69921875" style="60" customWidth="1"/>
    <col min="4127" max="4127" width="7.69921875" style="60" customWidth="1"/>
    <col min="4128" max="4128" width="3.69921875" style="60" customWidth="1"/>
    <col min="4129" max="4345" width="8.796875" style="60"/>
    <col min="4346" max="4346" width="5.19921875" style="60" customWidth="1"/>
    <col min="4347" max="4349" width="6.3984375" style="60" customWidth="1"/>
    <col min="4350" max="4350" width="5.19921875" style="60" customWidth="1"/>
    <col min="4351" max="4353" width="6.3984375" style="60" customWidth="1"/>
    <col min="4354" max="4354" width="5.19921875" style="60" customWidth="1"/>
    <col min="4355" max="4357" width="6.3984375" style="60" customWidth="1"/>
    <col min="4358" max="4358" width="3.69921875" style="60" customWidth="1"/>
    <col min="4359" max="4365" width="9.3984375" style="60" customWidth="1"/>
    <col min="4366" max="4378" width="0" style="60" hidden="1" customWidth="1"/>
    <col min="4379" max="4379" width="7.69921875" style="60" customWidth="1"/>
    <col min="4380" max="4380" width="3.69921875" style="60" customWidth="1"/>
    <col min="4381" max="4381" width="7.69921875" style="60" customWidth="1"/>
    <col min="4382" max="4382" width="3.69921875" style="60" customWidth="1"/>
    <col min="4383" max="4383" width="7.69921875" style="60" customWidth="1"/>
    <col min="4384" max="4384" width="3.69921875" style="60" customWidth="1"/>
    <col min="4385" max="4601" width="8.796875" style="60"/>
    <col min="4602" max="4602" width="5.19921875" style="60" customWidth="1"/>
    <col min="4603" max="4605" width="6.3984375" style="60" customWidth="1"/>
    <col min="4606" max="4606" width="5.19921875" style="60" customWidth="1"/>
    <col min="4607" max="4609" width="6.3984375" style="60" customWidth="1"/>
    <col min="4610" max="4610" width="5.19921875" style="60" customWidth="1"/>
    <col min="4611" max="4613" width="6.3984375" style="60" customWidth="1"/>
    <col min="4614" max="4614" width="3.69921875" style="60" customWidth="1"/>
    <col min="4615" max="4621" width="9.3984375" style="60" customWidth="1"/>
    <col min="4622" max="4634" width="0" style="60" hidden="1" customWidth="1"/>
    <col min="4635" max="4635" width="7.69921875" style="60" customWidth="1"/>
    <col min="4636" max="4636" width="3.69921875" style="60" customWidth="1"/>
    <col min="4637" max="4637" width="7.69921875" style="60" customWidth="1"/>
    <col min="4638" max="4638" width="3.69921875" style="60" customWidth="1"/>
    <col min="4639" max="4639" width="7.69921875" style="60" customWidth="1"/>
    <col min="4640" max="4640" width="3.69921875" style="60" customWidth="1"/>
    <col min="4641" max="4857" width="8.796875" style="60"/>
    <col min="4858" max="4858" width="5.19921875" style="60" customWidth="1"/>
    <col min="4859" max="4861" width="6.3984375" style="60" customWidth="1"/>
    <col min="4862" max="4862" width="5.19921875" style="60" customWidth="1"/>
    <col min="4863" max="4865" width="6.3984375" style="60" customWidth="1"/>
    <col min="4866" max="4866" width="5.19921875" style="60" customWidth="1"/>
    <col min="4867" max="4869" width="6.3984375" style="60" customWidth="1"/>
    <col min="4870" max="4870" width="3.69921875" style="60" customWidth="1"/>
    <col min="4871" max="4877" width="9.3984375" style="60" customWidth="1"/>
    <col min="4878" max="4890" width="0" style="60" hidden="1" customWidth="1"/>
    <col min="4891" max="4891" width="7.69921875" style="60" customWidth="1"/>
    <col min="4892" max="4892" width="3.69921875" style="60" customWidth="1"/>
    <col min="4893" max="4893" width="7.69921875" style="60" customWidth="1"/>
    <col min="4894" max="4894" width="3.69921875" style="60" customWidth="1"/>
    <col min="4895" max="4895" width="7.69921875" style="60" customWidth="1"/>
    <col min="4896" max="4896" width="3.69921875" style="60" customWidth="1"/>
    <col min="4897" max="5113" width="8.796875" style="60"/>
    <col min="5114" max="5114" width="5.19921875" style="60" customWidth="1"/>
    <col min="5115" max="5117" width="6.3984375" style="60" customWidth="1"/>
    <col min="5118" max="5118" width="5.19921875" style="60" customWidth="1"/>
    <col min="5119" max="5121" width="6.3984375" style="60" customWidth="1"/>
    <col min="5122" max="5122" width="5.19921875" style="60" customWidth="1"/>
    <col min="5123" max="5125" width="6.3984375" style="60" customWidth="1"/>
    <col min="5126" max="5126" width="3.69921875" style="60" customWidth="1"/>
    <col min="5127" max="5133" width="9.3984375" style="60" customWidth="1"/>
    <col min="5134" max="5146" width="0" style="60" hidden="1" customWidth="1"/>
    <col min="5147" max="5147" width="7.69921875" style="60" customWidth="1"/>
    <col min="5148" max="5148" width="3.69921875" style="60" customWidth="1"/>
    <col min="5149" max="5149" width="7.69921875" style="60" customWidth="1"/>
    <col min="5150" max="5150" width="3.69921875" style="60" customWidth="1"/>
    <col min="5151" max="5151" width="7.69921875" style="60" customWidth="1"/>
    <col min="5152" max="5152" width="3.69921875" style="60" customWidth="1"/>
    <col min="5153" max="5369" width="8.796875" style="60"/>
    <col min="5370" max="5370" width="5.19921875" style="60" customWidth="1"/>
    <col min="5371" max="5373" width="6.3984375" style="60" customWidth="1"/>
    <col min="5374" max="5374" width="5.19921875" style="60" customWidth="1"/>
    <col min="5375" max="5377" width="6.3984375" style="60" customWidth="1"/>
    <col min="5378" max="5378" width="5.19921875" style="60" customWidth="1"/>
    <col min="5379" max="5381" width="6.3984375" style="60" customWidth="1"/>
    <col min="5382" max="5382" width="3.69921875" style="60" customWidth="1"/>
    <col min="5383" max="5389" width="9.3984375" style="60" customWidth="1"/>
    <col min="5390" max="5402" width="0" style="60" hidden="1" customWidth="1"/>
    <col min="5403" max="5403" width="7.69921875" style="60" customWidth="1"/>
    <col min="5404" max="5404" width="3.69921875" style="60" customWidth="1"/>
    <col min="5405" max="5405" width="7.69921875" style="60" customWidth="1"/>
    <col min="5406" max="5406" width="3.69921875" style="60" customWidth="1"/>
    <col min="5407" max="5407" width="7.69921875" style="60" customWidth="1"/>
    <col min="5408" max="5408" width="3.69921875" style="60" customWidth="1"/>
    <col min="5409" max="5625" width="8.796875" style="60"/>
    <col min="5626" max="5626" width="5.19921875" style="60" customWidth="1"/>
    <col min="5627" max="5629" width="6.3984375" style="60" customWidth="1"/>
    <col min="5630" max="5630" width="5.19921875" style="60" customWidth="1"/>
    <col min="5631" max="5633" width="6.3984375" style="60" customWidth="1"/>
    <col min="5634" max="5634" width="5.19921875" style="60" customWidth="1"/>
    <col min="5635" max="5637" width="6.3984375" style="60" customWidth="1"/>
    <col min="5638" max="5638" width="3.69921875" style="60" customWidth="1"/>
    <col min="5639" max="5645" width="9.3984375" style="60" customWidth="1"/>
    <col min="5646" max="5658" width="0" style="60" hidden="1" customWidth="1"/>
    <col min="5659" max="5659" width="7.69921875" style="60" customWidth="1"/>
    <col min="5660" max="5660" width="3.69921875" style="60" customWidth="1"/>
    <col min="5661" max="5661" width="7.69921875" style="60" customWidth="1"/>
    <col min="5662" max="5662" width="3.69921875" style="60" customWidth="1"/>
    <col min="5663" max="5663" width="7.69921875" style="60" customWidth="1"/>
    <col min="5664" max="5664" width="3.69921875" style="60" customWidth="1"/>
    <col min="5665" max="5881" width="8.796875" style="60"/>
    <col min="5882" max="5882" width="5.19921875" style="60" customWidth="1"/>
    <col min="5883" max="5885" width="6.3984375" style="60" customWidth="1"/>
    <col min="5886" max="5886" width="5.19921875" style="60" customWidth="1"/>
    <col min="5887" max="5889" width="6.3984375" style="60" customWidth="1"/>
    <col min="5890" max="5890" width="5.19921875" style="60" customWidth="1"/>
    <col min="5891" max="5893" width="6.3984375" style="60" customWidth="1"/>
    <col min="5894" max="5894" width="3.69921875" style="60" customWidth="1"/>
    <col min="5895" max="5901" width="9.3984375" style="60" customWidth="1"/>
    <col min="5902" max="5914" width="0" style="60" hidden="1" customWidth="1"/>
    <col min="5915" max="5915" width="7.69921875" style="60" customWidth="1"/>
    <col min="5916" max="5916" width="3.69921875" style="60" customWidth="1"/>
    <col min="5917" max="5917" width="7.69921875" style="60" customWidth="1"/>
    <col min="5918" max="5918" width="3.69921875" style="60" customWidth="1"/>
    <col min="5919" max="5919" width="7.69921875" style="60" customWidth="1"/>
    <col min="5920" max="5920" width="3.69921875" style="60" customWidth="1"/>
    <col min="5921" max="6137" width="8.796875" style="60"/>
    <col min="6138" max="6138" width="5.19921875" style="60" customWidth="1"/>
    <col min="6139" max="6141" width="6.3984375" style="60" customWidth="1"/>
    <col min="6142" max="6142" width="5.19921875" style="60" customWidth="1"/>
    <col min="6143" max="6145" width="6.3984375" style="60" customWidth="1"/>
    <col min="6146" max="6146" width="5.19921875" style="60" customWidth="1"/>
    <col min="6147" max="6149" width="6.3984375" style="60" customWidth="1"/>
    <col min="6150" max="6150" width="3.69921875" style="60" customWidth="1"/>
    <col min="6151" max="6157" width="9.3984375" style="60" customWidth="1"/>
    <col min="6158" max="6170" width="0" style="60" hidden="1" customWidth="1"/>
    <col min="6171" max="6171" width="7.69921875" style="60" customWidth="1"/>
    <col min="6172" max="6172" width="3.69921875" style="60" customWidth="1"/>
    <col min="6173" max="6173" width="7.69921875" style="60" customWidth="1"/>
    <col min="6174" max="6174" width="3.69921875" style="60" customWidth="1"/>
    <col min="6175" max="6175" width="7.69921875" style="60" customWidth="1"/>
    <col min="6176" max="6176" width="3.69921875" style="60" customWidth="1"/>
    <col min="6177" max="6393" width="8.796875" style="60"/>
    <col min="6394" max="6394" width="5.19921875" style="60" customWidth="1"/>
    <col min="6395" max="6397" width="6.3984375" style="60" customWidth="1"/>
    <col min="6398" max="6398" width="5.19921875" style="60" customWidth="1"/>
    <col min="6399" max="6401" width="6.3984375" style="60" customWidth="1"/>
    <col min="6402" max="6402" width="5.19921875" style="60" customWidth="1"/>
    <col min="6403" max="6405" width="6.3984375" style="60" customWidth="1"/>
    <col min="6406" max="6406" width="3.69921875" style="60" customWidth="1"/>
    <col min="6407" max="6413" width="9.3984375" style="60" customWidth="1"/>
    <col min="6414" max="6426" width="0" style="60" hidden="1" customWidth="1"/>
    <col min="6427" max="6427" width="7.69921875" style="60" customWidth="1"/>
    <col min="6428" max="6428" width="3.69921875" style="60" customWidth="1"/>
    <col min="6429" max="6429" width="7.69921875" style="60" customWidth="1"/>
    <col min="6430" max="6430" width="3.69921875" style="60" customWidth="1"/>
    <col min="6431" max="6431" width="7.69921875" style="60" customWidth="1"/>
    <col min="6432" max="6432" width="3.69921875" style="60" customWidth="1"/>
    <col min="6433" max="6649" width="8.796875" style="60"/>
    <col min="6650" max="6650" width="5.19921875" style="60" customWidth="1"/>
    <col min="6651" max="6653" width="6.3984375" style="60" customWidth="1"/>
    <col min="6654" max="6654" width="5.19921875" style="60" customWidth="1"/>
    <col min="6655" max="6657" width="6.3984375" style="60" customWidth="1"/>
    <col min="6658" max="6658" width="5.19921875" style="60" customWidth="1"/>
    <col min="6659" max="6661" width="6.3984375" style="60" customWidth="1"/>
    <col min="6662" max="6662" width="3.69921875" style="60" customWidth="1"/>
    <col min="6663" max="6669" width="9.3984375" style="60" customWidth="1"/>
    <col min="6670" max="6682" width="0" style="60" hidden="1" customWidth="1"/>
    <col min="6683" max="6683" width="7.69921875" style="60" customWidth="1"/>
    <col min="6684" max="6684" width="3.69921875" style="60" customWidth="1"/>
    <col min="6685" max="6685" width="7.69921875" style="60" customWidth="1"/>
    <col min="6686" max="6686" width="3.69921875" style="60" customWidth="1"/>
    <col min="6687" max="6687" width="7.69921875" style="60" customWidth="1"/>
    <col min="6688" max="6688" width="3.69921875" style="60" customWidth="1"/>
    <col min="6689" max="6905" width="8.796875" style="60"/>
    <col min="6906" max="6906" width="5.19921875" style="60" customWidth="1"/>
    <col min="6907" max="6909" width="6.3984375" style="60" customWidth="1"/>
    <col min="6910" max="6910" width="5.19921875" style="60" customWidth="1"/>
    <col min="6911" max="6913" width="6.3984375" style="60" customWidth="1"/>
    <col min="6914" max="6914" width="5.19921875" style="60" customWidth="1"/>
    <col min="6915" max="6917" width="6.3984375" style="60" customWidth="1"/>
    <col min="6918" max="6918" width="3.69921875" style="60" customWidth="1"/>
    <col min="6919" max="6925" width="9.3984375" style="60" customWidth="1"/>
    <col min="6926" max="6938" width="0" style="60" hidden="1" customWidth="1"/>
    <col min="6939" max="6939" width="7.69921875" style="60" customWidth="1"/>
    <col min="6940" max="6940" width="3.69921875" style="60" customWidth="1"/>
    <col min="6941" max="6941" width="7.69921875" style="60" customWidth="1"/>
    <col min="6942" max="6942" width="3.69921875" style="60" customWidth="1"/>
    <col min="6943" max="6943" width="7.69921875" style="60" customWidth="1"/>
    <col min="6944" max="6944" width="3.69921875" style="60" customWidth="1"/>
    <col min="6945" max="7161" width="8.796875" style="60"/>
    <col min="7162" max="7162" width="5.19921875" style="60" customWidth="1"/>
    <col min="7163" max="7165" width="6.3984375" style="60" customWidth="1"/>
    <col min="7166" max="7166" width="5.19921875" style="60" customWidth="1"/>
    <col min="7167" max="7169" width="6.3984375" style="60" customWidth="1"/>
    <col min="7170" max="7170" width="5.19921875" style="60" customWidth="1"/>
    <col min="7171" max="7173" width="6.3984375" style="60" customWidth="1"/>
    <col min="7174" max="7174" width="3.69921875" style="60" customWidth="1"/>
    <col min="7175" max="7181" width="9.3984375" style="60" customWidth="1"/>
    <col min="7182" max="7194" width="0" style="60" hidden="1" customWidth="1"/>
    <col min="7195" max="7195" width="7.69921875" style="60" customWidth="1"/>
    <col min="7196" max="7196" width="3.69921875" style="60" customWidth="1"/>
    <col min="7197" max="7197" width="7.69921875" style="60" customWidth="1"/>
    <col min="7198" max="7198" width="3.69921875" style="60" customWidth="1"/>
    <col min="7199" max="7199" width="7.69921875" style="60" customWidth="1"/>
    <col min="7200" max="7200" width="3.69921875" style="60" customWidth="1"/>
    <col min="7201" max="7417" width="8.796875" style="60"/>
    <col min="7418" max="7418" width="5.19921875" style="60" customWidth="1"/>
    <col min="7419" max="7421" width="6.3984375" style="60" customWidth="1"/>
    <col min="7422" max="7422" width="5.19921875" style="60" customWidth="1"/>
    <col min="7423" max="7425" width="6.3984375" style="60" customWidth="1"/>
    <col min="7426" max="7426" width="5.19921875" style="60" customWidth="1"/>
    <col min="7427" max="7429" width="6.3984375" style="60" customWidth="1"/>
    <col min="7430" max="7430" width="3.69921875" style="60" customWidth="1"/>
    <col min="7431" max="7437" width="9.3984375" style="60" customWidth="1"/>
    <col min="7438" max="7450" width="0" style="60" hidden="1" customWidth="1"/>
    <col min="7451" max="7451" width="7.69921875" style="60" customWidth="1"/>
    <col min="7452" max="7452" width="3.69921875" style="60" customWidth="1"/>
    <col min="7453" max="7453" width="7.69921875" style="60" customWidth="1"/>
    <col min="7454" max="7454" width="3.69921875" style="60" customWidth="1"/>
    <col min="7455" max="7455" width="7.69921875" style="60" customWidth="1"/>
    <col min="7456" max="7456" width="3.69921875" style="60" customWidth="1"/>
    <col min="7457" max="7673" width="8.796875" style="60"/>
    <col min="7674" max="7674" width="5.19921875" style="60" customWidth="1"/>
    <col min="7675" max="7677" width="6.3984375" style="60" customWidth="1"/>
    <col min="7678" max="7678" width="5.19921875" style="60" customWidth="1"/>
    <col min="7679" max="7681" width="6.3984375" style="60" customWidth="1"/>
    <col min="7682" max="7682" width="5.19921875" style="60" customWidth="1"/>
    <col min="7683" max="7685" width="6.3984375" style="60" customWidth="1"/>
    <col min="7686" max="7686" width="3.69921875" style="60" customWidth="1"/>
    <col min="7687" max="7693" width="9.3984375" style="60" customWidth="1"/>
    <col min="7694" max="7706" width="0" style="60" hidden="1" customWidth="1"/>
    <col min="7707" max="7707" width="7.69921875" style="60" customWidth="1"/>
    <col min="7708" max="7708" width="3.69921875" style="60" customWidth="1"/>
    <col min="7709" max="7709" width="7.69921875" style="60" customWidth="1"/>
    <col min="7710" max="7710" width="3.69921875" style="60" customWidth="1"/>
    <col min="7711" max="7711" width="7.69921875" style="60" customWidth="1"/>
    <col min="7712" max="7712" width="3.69921875" style="60" customWidth="1"/>
    <col min="7713" max="7929" width="8.796875" style="60"/>
    <col min="7930" max="7930" width="5.19921875" style="60" customWidth="1"/>
    <col min="7931" max="7933" width="6.3984375" style="60" customWidth="1"/>
    <col min="7934" max="7934" width="5.19921875" style="60" customWidth="1"/>
    <col min="7935" max="7937" width="6.3984375" style="60" customWidth="1"/>
    <col min="7938" max="7938" width="5.19921875" style="60" customWidth="1"/>
    <col min="7939" max="7941" width="6.3984375" style="60" customWidth="1"/>
    <col min="7942" max="7942" width="3.69921875" style="60" customWidth="1"/>
    <col min="7943" max="7949" width="9.3984375" style="60" customWidth="1"/>
    <col min="7950" max="7962" width="0" style="60" hidden="1" customWidth="1"/>
    <col min="7963" max="7963" width="7.69921875" style="60" customWidth="1"/>
    <col min="7964" max="7964" width="3.69921875" style="60" customWidth="1"/>
    <col min="7965" max="7965" width="7.69921875" style="60" customWidth="1"/>
    <col min="7966" max="7966" width="3.69921875" style="60" customWidth="1"/>
    <col min="7967" max="7967" width="7.69921875" style="60" customWidth="1"/>
    <col min="7968" max="7968" width="3.69921875" style="60" customWidth="1"/>
    <col min="7969" max="8185" width="8.796875" style="60"/>
    <col min="8186" max="8186" width="5.19921875" style="60" customWidth="1"/>
    <col min="8187" max="8189" width="6.3984375" style="60" customWidth="1"/>
    <col min="8190" max="8190" width="5.19921875" style="60" customWidth="1"/>
    <col min="8191" max="8193" width="6.3984375" style="60" customWidth="1"/>
    <col min="8194" max="8194" width="5.19921875" style="60" customWidth="1"/>
    <col min="8195" max="8197" width="6.3984375" style="60" customWidth="1"/>
    <col min="8198" max="8198" width="3.69921875" style="60" customWidth="1"/>
    <col min="8199" max="8205" width="9.3984375" style="60" customWidth="1"/>
    <col min="8206" max="8218" width="0" style="60" hidden="1" customWidth="1"/>
    <col min="8219" max="8219" width="7.69921875" style="60" customWidth="1"/>
    <col min="8220" max="8220" width="3.69921875" style="60" customWidth="1"/>
    <col min="8221" max="8221" width="7.69921875" style="60" customWidth="1"/>
    <col min="8222" max="8222" width="3.69921875" style="60" customWidth="1"/>
    <col min="8223" max="8223" width="7.69921875" style="60" customWidth="1"/>
    <col min="8224" max="8224" width="3.69921875" style="60" customWidth="1"/>
    <col min="8225" max="8441" width="8.796875" style="60"/>
    <col min="8442" max="8442" width="5.19921875" style="60" customWidth="1"/>
    <col min="8443" max="8445" width="6.3984375" style="60" customWidth="1"/>
    <col min="8446" max="8446" width="5.19921875" style="60" customWidth="1"/>
    <col min="8447" max="8449" width="6.3984375" style="60" customWidth="1"/>
    <col min="8450" max="8450" width="5.19921875" style="60" customWidth="1"/>
    <col min="8451" max="8453" width="6.3984375" style="60" customWidth="1"/>
    <col min="8454" max="8454" width="3.69921875" style="60" customWidth="1"/>
    <col min="8455" max="8461" width="9.3984375" style="60" customWidth="1"/>
    <col min="8462" max="8474" width="0" style="60" hidden="1" customWidth="1"/>
    <col min="8475" max="8475" width="7.69921875" style="60" customWidth="1"/>
    <col min="8476" max="8476" width="3.69921875" style="60" customWidth="1"/>
    <col min="8477" max="8477" width="7.69921875" style="60" customWidth="1"/>
    <col min="8478" max="8478" width="3.69921875" style="60" customWidth="1"/>
    <col min="8479" max="8479" width="7.69921875" style="60" customWidth="1"/>
    <col min="8480" max="8480" width="3.69921875" style="60" customWidth="1"/>
    <col min="8481" max="8697" width="8.796875" style="60"/>
    <col min="8698" max="8698" width="5.19921875" style="60" customWidth="1"/>
    <col min="8699" max="8701" width="6.3984375" style="60" customWidth="1"/>
    <col min="8702" max="8702" width="5.19921875" style="60" customWidth="1"/>
    <col min="8703" max="8705" width="6.3984375" style="60" customWidth="1"/>
    <col min="8706" max="8706" width="5.19921875" style="60" customWidth="1"/>
    <col min="8707" max="8709" width="6.3984375" style="60" customWidth="1"/>
    <col min="8710" max="8710" width="3.69921875" style="60" customWidth="1"/>
    <col min="8711" max="8717" width="9.3984375" style="60" customWidth="1"/>
    <col min="8718" max="8730" width="0" style="60" hidden="1" customWidth="1"/>
    <col min="8731" max="8731" width="7.69921875" style="60" customWidth="1"/>
    <col min="8732" max="8732" width="3.69921875" style="60" customWidth="1"/>
    <col min="8733" max="8733" width="7.69921875" style="60" customWidth="1"/>
    <col min="8734" max="8734" width="3.69921875" style="60" customWidth="1"/>
    <col min="8735" max="8735" width="7.69921875" style="60" customWidth="1"/>
    <col min="8736" max="8736" width="3.69921875" style="60" customWidth="1"/>
    <col min="8737" max="8953" width="8.796875" style="60"/>
    <col min="8954" max="8954" width="5.19921875" style="60" customWidth="1"/>
    <col min="8955" max="8957" width="6.3984375" style="60" customWidth="1"/>
    <col min="8958" max="8958" width="5.19921875" style="60" customWidth="1"/>
    <col min="8959" max="8961" width="6.3984375" style="60" customWidth="1"/>
    <col min="8962" max="8962" width="5.19921875" style="60" customWidth="1"/>
    <col min="8963" max="8965" width="6.3984375" style="60" customWidth="1"/>
    <col min="8966" max="8966" width="3.69921875" style="60" customWidth="1"/>
    <col min="8967" max="8973" width="9.3984375" style="60" customWidth="1"/>
    <col min="8974" max="8986" width="0" style="60" hidden="1" customWidth="1"/>
    <col min="8987" max="8987" width="7.69921875" style="60" customWidth="1"/>
    <col min="8988" max="8988" width="3.69921875" style="60" customWidth="1"/>
    <col min="8989" max="8989" width="7.69921875" style="60" customWidth="1"/>
    <col min="8990" max="8990" width="3.69921875" style="60" customWidth="1"/>
    <col min="8991" max="8991" width="7.69921875" style="60" customWidth="1"/>
    <col min="8992" max="8992" width="3.69921875" style="60" customWidth="1"/>
    <col min="8993" max="9209" width="8.796875" style="60"/>
    <col min="9210" max="9210" width="5.19921875" style="60" customWidth="1"/>
    <col min="9211" max="9213" width="6.3984375" style="60" customWidth="1"/>
    <col min="9214" max="9214" width="5.19921875" style="60" customWidth="1"/>
    <col min="9215" max="9217" width="6.3984375" style="60" customWidth="1"/>
    <col min="9218" max="9218" width="5.19921875" style="60" customWidth="1"/>
    <col min="9219" max="9221" width="6.3984375" style="60" customWidth="1"/>
    <col min="9222" max="9222" width="3.69921875" style="60" customWidth="1"/>
    <col min="9223" max="9229" width="9.3984375" style="60" customWidth="1"/>
    <col min="9230" max="9242" width="0" style="60" hidden="1" customWidth="1"/>
    <col min="9243" max="9243" width="7.69921875" style="60" customWidth="1"/>
    <col min="9244" max="9244" width="3.69921875" style="60" customWidth="1"/>
    <col min="9245" max="9245" width="7.69921875" style="60" customWidth="1"/>
    <col min="9246" max="9246" width="3.69921875" style="60" customWidth="1"/>
    <col min="9247" max="9247" width="7.69921875" style="60" customWidth="1"/>
    <col min="9248" max="9248" width="3.69921875" style="60" customWidth="1"/>
    <col min="9249" max="9465" width="8.796875" style="60"/>
    <col min="9466" max="9466" width="5.19921875" style="60" customWidth="1"/>
    <col min="9467" max="9469" width="6.3984375" style="60" customWidth="1"/>
    <col min="9470" max="9470" width="5.19921875" style="60" customWidth="1"/>
    <col min="9471" max="9473" width="6.3984375" style="60" customWidth="1"/>
    <col min="9474" max="9474" width="5.19921875" style="60" customWidth="1"/>
    <col min="9475" max="9477" width="6.3984375" style="60" customWidth="1"/>
    <col min="9478" max="9478" width="3.69921875" style="60" customWidth="1"/>
    <col min="9479" max="9485" width="9.3984375" style="60" customWidth="1"/>
    <col min="9486" max="9498" width="0" style="60" hidden="1" customWidth="1"/>
    <col min="9499" max="9499" width="7.69921875" style="60" customWidth="1"/>
    <col min="9500" max="9500" width="3.69921875" style="60" customWidth="1"/>
    <col min="9501" max="9501" width="7.69921875" style="60" customWidth="1"/>
    <col min="9502" max="9502" width="3.69921875" style="60" customWidth="1"/>
    <col min="9503" max="9503" width="7.69921875" style="60" customWidth="1"/>
    <col min="9504" max="9504" width="3.69921875" style="60" customWidth="1"/>
    <col min="9505" max="9721" width="8.796875" style="60"/>
    <col min="9722" max="9722" width="5.19921875" style="60" customWidth="1"/>
    <col min="9723" max="9725" width="6.3984375" style="60" customWidth="1"/>
    <col min="9726" max="9726" width="5.19921875" style="60" customWidth="1"/>
    <col min="9727" max="9729" width="6.3984375" style="60" customWidth="1"/>
    <col min="9730" max="9730" width="5.19921875" style="60" customWidth="1"/>
    <col min="9731" max="9733" width="6.3984375" style="60" customWidth="1"/>
    <col min="9734" max="9734" width="3.69921875" style="60" customWidth="1"/>
    <col min="9735" max="9741" width="9.3984375" style="60" customWidth="1"/>
    <col min="9742" max="9754" width="0" style="60" hidden="1" customWidth="1"/>
    <col min="9755" max="9755" width="7.69921875" style="60" customWidth="1"/>
    <col min="9756" max="9756" width="3.69921875" style="60" customWidth="1"/>
    <col min="9757" max="9757" width="7.69921875" style="60" customWidth="1"/>
    <col min="9758" max="9758" width="3.69921875" style="60" customWidth="1"/>
    <col min="9759" max="9759" width="7.69921875" style="60" customWidth="1"/>
    <col min="9760" max="9760" width="3.69921875" style="60" customWidth="1"/>
    <col min="9761" max="9977" width="8.796875" style="60"/>
    <col min="9978" max="9978" width="5.19921875" style="60" customWidth="1"/>
    <col min="9979" max="9981" width="6.3984375" style="60" customWidth="1"/>
    <col min="9982" max="9982" width="5.19921875" style="60" customWidth="1"/>
    <col min="9983" max="9985" width="6.3984375" style="60" customWidth="1"/>
    <col min="9986" max="9986" width="5.19921875" style="60" customWidth="1"/>
    <col min="9987" max="9989" width="6.3984375" style="60" customWidth="1"/>
    <col min="9990" max="9990" width="3.69921875" style="60" customWidth="1"/>
    <col min="9991" max="9997" width="9.3984375" style="60" customWidth="1"/>
    <col min="9998" max="10010" width="0" style="60" hidden="1" customWidth="1"/>
    <col min="10011" max="10011" width="7.69921875" style="60" customWidth="1"/>
    <col min="10012" max="10012" width="3.69921875" style="60" customWidth="1"/>
    <col min="10013" max="10013" width="7.69921875" style="60" customWidth="1"/>
    <col min="10014" max="10014" width="3.69921875" style="60" customWidth="1"/>
    <col min="10015" max="10015" width="7.69921875" style="60" customWidth="1"/>
    <col min="10016" max="10016" width="3.69921875" style="60" customWidth="1"/>
    <col min="10017" max="10233" width="8.796875" style="60"/>
    <col min="10234" max="10234" width="5.19921875" style="60" customWidth="1"/>
    <col min="10235" max="10237" width="6.3984375" style="60" customWidth="1"/>
    <col min="10238" max="10238" width="5.19921875" style="60" customWidth="1"/>
    <col min="10239" max="10241" width="6.3984375" style="60" customWidth="1"/>
    <col min="10242" max="10242" width="5.19921875" style="60" customWidth="1"/>
    <col min="10243" max="10245" width="6.3984375" style="60" customWidth="1"/>
    <col min="10246" max="10246" width="3.69921875" style="60" customWidth="1"/>
    <col min="10247" max="10253" width="9.3984375" style="60" customWidth="1"/>
    <col min="10254" max="10266" width="0" style="60" hidden="1" customWidth="1"/>
    <col min="10267" max="10267" width="7.69921875" style="60" customWidth="1"/>
    <col min="10268" max="10268" width="3.69921875" style="60" customWidth="1"/>
    <col min="10269" max="10269" width="7.69921875" style="60" customWidth="1"/>
    <col min="10270" max="10270" width="3.69921875" style="60" customWidth="1"/>
    <col min="10271" max="10271" width="7.69921875" style="60" customWidth="1"/>
    <col min="10272" max="10272" width="3.69921875" style="60" customWidth="1"/>
    <col min="10273" max="10489" width="8.796875" style="60"/>
    <col min="10490" max="10490" width="5.19921875" style="60" customWidth="1"/>
    <col min="10491" max="10493" width="6.3984375" style="60" customWidth="1"/>
    <col min="10494" max="10494" width="5.19921875" style="60" customWidth="1"/>
    <col min="10495" max="10497" width="6.3984375" style="60" customWidth="1"/>
    <col min="10498" max="10498" width="5.19921875" style="60" customWidth="1"/>
    <col min="10499" max="10501" width="6.3984375" style="60" customWidth="1"/>
    <col min="10502" max="10502" width="3.69921875" style="60" customWidth="1"/>
    <col min="10503" max="10509" width="9.3984375" style="60" customWidth="1"/>
    <col min="10510" max="10522" width="0" style="60" hidden="1" customWidth="1"/>
    <col min="10523" max="10523" width="7.69921875" style="60" customWidth="1"/>
    <col min="10524" max="10524" width="3.69921875" style="60" customWidth="1"/>
    <col min="10525" max="10525" width="7.69921875" style="60" customWidth="1"/>
    <col min="10526" max="10526" width="3.69921875" style="60" customWidth="1"/>
    <col min="10527" max="10527" width="7.69921875" style="60" customWidth="1"/>
    <col min="10528" max="10528" width="3.69921875" style="60" customWidth="1"/>
    <col min="10529" max="10745" width="8.796875" style="60"/>
    <col min="10746" max="10746" width="5.19921875" style="60" customWidth="1"/>
    <col min="10747" max="10749" width="6.3984375" style="60" customWidth="1"/>
    <col min="10750" max="10750" width="5.19921875" style="60" customWidth="1"/>
    <col min="10751" max="10753" width="6.3984375" style="60" customWidth="1"/>
    <col min="10754" max="10754" width="5.19921875" style="60" customWidth="1"/>
    <col min="10755" max="10757" width="6.3984375" style="60" customWidth="1"/>
    <col min="10758" max="10758" width="3.69921875" style="60" customWidth="1"/>
    <col min="10759" max="10765" width="9.3984375" style="60" customWidth="1"/>
    <col min="10766" max="10778" width="0" style="60" hidden="1" customWidth="1"/>
    <col min="10779" max="10779" width="7.69921875" style="60" customWidth="1"/>
    <col min="10780" max="10780" width="3.69921875" style="60" customWidth="1"/>
    <col min="10781" max="10781" width="7.69921875" style="60" customWidth="1"/>
    <col min="10782" max="10782" width="3.69921875" style="60" customWidth="1"/>
    <col min="10783" max="10783" width="7.69921875" style="60" customWidth="1"/>
    <col min="10784" max="10784" width="3.69921875" style="60" customWidth="1"/>
    <col min="10785" max="11001" width="8.796875" style="60"/>
    <col min="11002" max="11002" width="5.19921875" style="60" customWidth="1"/>
    <col min="11003" max="11005" width="6.3984375" style="60" customWidth="1"/>
    <col min="11006" max="11006" width="5.19921875" style="60" customWidth="1"/>
    <col min="11007" max="11009" width="6.3984375" style="60" customWidth="1"/>
    <col min="11010" max="11010" width="5.19921875" style="60" customWidth="1"/>
    <col min="11011" max="11013" width="6.3984375" style="60" customWidth="1"/>
    <col min="11014" max="11014" width="3.69921875" style="60" customWidth="1"/>
    <col min="11015" max="11021" width="9.3984375" style="60" customWidth="1"/>
    <col min="11022" max="11034" width="0" style="60" hidden="1" customWidth="1"/>
    <col min="11035" max="11035" width="7.69921875" style="60" customWidth="1"/>
    <col min="11036" max="11036" width="3.69921875" style="60" customWidth="1"/>
    <col min="11037" max="11037" width="7.69921875" style="60" customWidth="1"/>
    <col min="11038" max="11038" width="3.69921875" style="60" customWidth="1"/>
    <col min="11039" max="11039" width="7.69921875" style="60" customWidth="1"/>
    <col min="11040" max="11040" width="3.69921875" style="60" customWidth="1"/>
    <col min="11041" max="11257" width="8.796875" style="60"/>
    <col min="11258" max="11258" width="5.19921875" style="60" customWidth="1"/>
    <col min="11259" max="11261" width="6.3984375" style="60" customWidth="1"/>
    <col min="11262" max="11262" width="5.19921875" style="60" customWidth="1"/>
    <col min="11263" max="11265" width="6.3984375" style="60" customWidth="1"/>
    <col min="11266" max="11266" width="5.19921875" style="60" customWidth="1"/>
    <col min="11267" max="11269" width="6.3984375" style="60" customWidth="1"/>
    <col min="11270" max="11270" width="3.69921875" style="60" customWidth="1"/>
    <col min="11271" max="11277" width="9.3984375" style="60" customWidth="1"/>
    <col min="11278" max="11290" width="0" style="60" hidden="1" customWidth="1"/>
    <col min="11291" max="11291" width="7.69921875" style="60" customWidth="1"/>
    <col min="11292" max="11292" width="3.69921875" style="60" customWidth="1"/>
    <col min="11293" max="11293" width="7.69921875" style="60" customWidth="1"/>
    <col min="11294" max="11294" width="3.69921875" style="60" customWidth="1"/>
    <col min="11295" max="11295" width="7.69921875" style="60" customWidth="1"/>
    <col min="11296" max="11296" width="3.69921875" style="60" customWidth="1"/>
    <col min="11297" max="11513" width="8.796875" style="60"/>
    <col min="11514" max="11514" width="5.19921875" style="60" customWidth="1"/>
    <col min="11515" max="11517" width="6.3984375" style="60" customWidth="1"/>
    <col min="11518" max="11518" width="5.19921875" style="60" customWidth="1"/>
    <col min="11519" max="11521" width="6.3984375" style="60" customWidth="1"/>
    <col min="11522" max="11522" width="5.19921875" style="60" customWidth="1"/>
    <col min="11523" max="11525" width="6.3984375" style="60" customWidth="1"/>
    <col min="11526" max="11526" width="3.69921875" style="60" customWidth="1"/>
    <col min="11527" max="11533" width="9.3984375" style="60" customWidth="1"/>
    <col min="11534" max="11546" width="0" style="60" hidden="1" customWidth="1"/>
    <col min="11547" max="11547" width="7.69921875" style="60" customWidth="1"/>
    <col min="11548" max="11548" width="3.69921875" style="60" customWidth="1"/>
    <col min="11549" max="11549" width="7.69921875" style="60" customWidth="1"/>
    <col min="11550" max="11550" width="3.69921875" style="60" customWidth="1"/>
    <col min="11551" max="11551" width="7.69921875" style="60" customWidth="1"/>
    <col min="11552" max="11552" width="3.69921875" style="60" customWidth="1"/>
    <col min="11553" max="11769" width="8.796875" style="60"/>
    <col min="11770" max="11770" width="5.19921875" style="60" customWidth="1"/>
    <col min="11771" max="11773" width="6.3984375" style="60" customWidth="1"/>
    <col min="11774" max="11774" width="5.19921875" style="60" customWidth="1"/>
    <col min="11775" max="11777" width="6.3984375" style="60" customWidth="1"/>
    <col min="11778" max="11778" width="5.19921875" style="60" customWidth="1"/>
    <col min="11779" max="11781" width="6.3984375" style="60" customWidth="1"/>
    <col min="11782" max="11782" width="3.69921875" style="60" customWidth="1"/>
    <col min="11783" max="11789" width="9.3984375" style="60" customWidth="1"/>
    <col min="11790" max="11802" width="0" style="60" hidden="1" customWidth="1"/>
    <col min="11803" max="11803" width="7.69921875" style="60" customWidth="1"/>
    <col min="11804" max="11804" width="3.69921875" style="60" customWidth="1"/>
    <col min="11805" max="11805" width="7.69921875" style="60" customWidth="1"/>
    <col min="11806" max="11806" width="3.69921875" style="60" customWidth="1"/>
    <col min="11807" max="11807" width="7.69921875" style="60" customWidth="1"/>
    <col min="11808" max="11808" width="3.69921875" style="60" customWidth="1"/>
    <col min="11809" max="12025" width="8.796875" style="60"/>
    <col min="12026" max="12026" width="5.19921875" style="60" customWidth="1"/>
    <col min="12027" max="12029" width="6.3984375" style="60" customWidth="1"/>
    <col min="12030" max="12030" width="5.19921875" style="60" customWidth="1"/>
    <col min="12031" max="12033" width="6.3984375" style="60" customWidth="1"/>
    <col min="12034" max="12034" width="5.19921875" style="60" customWidth="1"/>
    <col min="12035" max="12037" width="6.3984375" style="60" customWidth="1"/>
    <col min="12038" max="12038" width="3.69921875" style="60" customWidth="1"/>
    <col min="12039" max="12045" width="9.3984375" style="60" customWidth="1"/>
    <col min="12046" max="12058" width="0" style="60" hidden="1" customWidth="1"/>
    <col min="12059" max="12059" width="7.69921875" style="60" customWidth="1"/>
    <col min="12060" max="12060" width="3.69921875" style="60" customWidth="1"/>
    <col min="12061" max="12061" width="7.69921875" style="60" customWidth="1"/>
    <col min="12062" max="12062" width="3.69921875" style="60" customWidth="1"/>
    <col min="12063" max="12063" width="7.69921875" style="60" customWidth="1"/>
    <col min="12064" max="12064" width="3.69921875" style="60" customWidth="1"/>
    <col min="12065" max="12281" width="8.796875" style="60"/>
    <col min="12282" max="12282" width="5.19921875" style="60" customWidth="1"/>
    <col min="12283" max="12285" width="6.3984375" style="60" customWidth="1"/>
    <col min="12286" max="12286" width="5.19921875" style="60" customWidth="1"/>
    <col min="12287" max="12289" width="6.3984375" style="60" customWidth="1"/>
    <col min="12290" max="12290" width="5.19921875" style="60" customWidth="1"/>
    <col min="12291" max="12293" width="6.3984375" style="60" customWidth="1"/>
    <col min="12294" max="12294" width="3.69921875" style="60" customWidth="1"/>
    <col min="12295" max="12301" width="9.3984375" style="60" customWidth="1"/>
    <col min="12302" max="12314" width="0" style="60" hidden="1" customWidth="1"/>
    <col min="12315" max="12315" width="7.69921875" style="60" customWidth="1"/>
    <col min="12316" max="12316" width="3.69921875" style="60" customWidth="1"/>
    <col min="12317" max="12317" width="7.69921875" style="60" customWidth="1"/>
    <col min="12318" max="12318" width="3.69921875" style="60" customWidth="1"/>
    <col min="12319" max="12319" width="7.69921875" style="60" customWidth="1"/>
    <col min="12320" max="12320" width="3.69921875" style="60" customWidth="1"/>
    <col min="12321" max="12537" width="8.796875" style="60"/>
    <col min="12538" max="12538" width="5.19921875" style="60" customWidth="1"/>
    <col min="12539" max="12541" width="6.3984375" style="60" customWidth="1"/>
    <col min="12542" max="12542" width="5.19921875" style="60" customWidth="1"/>
    <col min="12543" max="12545" width="6.3984375" style="60" customWidth="1"/>
    <col min="12546" max="12546" width="5.19921875" style="60" customWidth="1"/>
    <col min="12547" max="12549" width="6.3984375" style="60" customWidth="1"/>
    <col min="12550" max="12550" width="3.69921875" style="60" customWidth="1"/>
    <col min="12551" max="12557" width="9.3984375" style="60" customWidth="1"/>
    <col min="12558" max="12570" width="0" style="60" hidden="1" customWidth="1"/>
    <col min="12571" max="12571" width="7.69921875" style="60" customWidth="1"/>
    <col min="12572" max="12572" width="3.69921875" style="60" customWidth="1"/>
    <col min="12573" max="12573" width="7.69921875" style="60" customWidth="1"/>
    <col min="12574" max="12574" width="3.69921875" style="60" customWidth="1"/>
    <col min="12575" max="12575" width="7.69921875" style="60" customWidth="1"/>
    <col min="12576" max="12576" width="3.69921875" style="60" customWidth="1"/>
    <col min="12577" max="12793" width="8.796875" style="60"/>
    <col min="12794" max="12794" width="5.19921875" style="60" customWidth="1"/>
    <col min="12795" max="12797" width="6.3984375" style="60" customWidth="1"/>
    <col min="12798" max="12798" width="5.19921875" style="60" customWidth="1"/>
    <col min="12799" max="12801" width="6.3984375" style="60" customWidth="1"/>
    <col min="12802" max="12802" width="5.19921875" style="60" customWidth="1"/>
    <col min="12803" max="12805" width="6.3984375" style="60" customWidth="1"/>
    <col min="12806" max="12806" width="3.69921875" style="60" customWidth="1"/>
    <col min="12807" max="12813" width="9.3984375" style="60" customWidth="1"/>
    <col min="12814" max="12826" width="0" style="60" hidden="1" customWidth="1"/>
    <col min="12827" max="12827" width="7.69921875" style="60" customWidth="1"/>
    <col min="12828" max="12828" width="3.69921875" style="60" customWidth="1"/>
    <col min="12829" max="12829" width="7.69921875" style="60" customWidth="1"/>
    <col min="12830" max="12830" width="3.69921875" style="60" customWidth="1"/>
    <col min="12831" max="12831" width="7.69921875" style="60" customWidth="1"/>
    <col min="12832" max="12832" width="3.69921875" style="60" customWidth="1"/>
    <col min="12833" max="13049" width="8.796875" style="60"/>
    <col min="13050" max="13050" width="5.19921875" style="60" customWidth="1"/>
    <col min="13051" max="13053" width="6.3984375" style="60" customWidth="1"/>
    <col min="13054" max="13054" width="5.19921875" style="60" customWidth="1"/>
    <col min="13055" max="13057" width="6.3984375" style="60" customWidth="1"/>
    <col min="13058" max="13058" width="5.19921875" style="60" customWidth="1"/>
    <col min="13059" max="13061" width="6.3984375" style="60" customWidth="1"/>
    <col min="13062" max="13062" width="3.69921875" style="60" customWidth="1"/>
    <col min="13063" max="13069" width="9.3984375" style="60" customWidth="1"/>
    <col min="13070" max="13082" width="0" style="60" hidden="1" customWidth="1"/>
    <col min="13083" max="13083" width="7.69921875" style="60" customWidth="1"/>
    <col min="13084" max="13084" width="3.69921875" style="60" customWidth="1"/>
    <col min="13085" max="13085" width="7.69921875" style="60" customWidth="1"/>
    <col min="13086" max="13086" width="3.69921875" style="60" customWidth="1"/>
    <col min="13087" max="13087" width="7.69921875" style="60" customWidth="1"/>
    <col min="13088" max="13088" width="3.69921875" style="60" customWidth="1"/>
    <col min="13089" max="13305" width="8.796875" style="60"/>
    <col min="13306" max="13306" width="5.19921875" style="60" customWidth="1"/>
    <col min="13307" max="13309" width="6.3984375" style="60" customWidth="1"/>
    <col min="13310" max="13310" width="5.19921875" style="60" customWidth="1"/>
    <col min="13311" max="13313" width="6.3984375" style="60" customWidth="1"/>
    <col min="13314" max="13314" width="5.19921875" style="60" customWidth="1"/>
    <col min="13315" max="13317" width="6.3984375" style="60" customWidth="1"/>
    <col min="13318" max="13318" width="3.69921875" style="60" customWidth="1"/>
    <col min="13319" max="13325" width="9.3984375" style="60" customWidth="1"/>
    <col min="13326" max="13338" width="0" style="60" hidden="1" customWidth="1"/>
    <col min="13339" max="13339" width="7.69921875" style="60" customWidth="1"/>
    <col min="13340" max="13340" width="3.69921875" style="60" customWidth="1"/>
    <col min="13341" max="13341" width="7.69921875" style="60" customWidth="1"/>
    <col min="13342" max="13342" width="3.69921875" style="60" customWidth="1"/>
    <col min="13343" max="13343" width="7.69921875" style="60" customWidth="1"/>
    <col min="13344" max="13344" width="3.69921875" style="60" customWidth="1"/>
    <col min="13345" max="13561" width="8.796875" style="60"/>
    <col min="13562" max="13562" width="5.19921875" style="60" customWidth="1"/>
    <col min="13563" max="13565" width="6.3984375" style="60" customWidth="1"/>
    <col min="13566" max="13566" width="5.19921875" style="60" customWidth="1"/>
    <col min="13567" max="13569" width="6.3984375" style="60" customWidth="1"/>
    <col min="13570" max="13570" width="5.19921875" style="60" customWidth="1"/>
    <col min="13571" max="13573" width="6.3984375" style="60" customWidth="1"/>
    <col min="13574" max="13574" width="3.69921875" style="60" customWidth="1"/>
    <col min="13575" max="13581" width="9.3984375" style="60" customWidth="1"/>
    <col min="13582" max="13594" width="0" style="60" hidden="1" customWidth="1"/>
    <col min="13595" max="13595" width="7.69921875" style="60" customWidth="1"/>
    <col min="13596" max="13596" width="3.69921875" style="60" customWidth="1"/>
    <col min="13597" max="13597" width="7.69921875" style="60" customWidth="1"/>
    <col min="13598" max="13598" width="3.69921875" style="60" customWidth="1"/>
    <col min="13599" max="13599" width="7.69921875" style="60" customWidth="1"/>
    <col min="13600" max="13600" width="3.69921875" style="60" customWidth="1"/>
    <col min="13601" max="13817" width="8.796875" style="60"/>
    <col min="13818" max="13818" width="5.19921875" style="60" customWidth="1"/>
    <col min="13819" max="13821" width="6.3984375" style="60" customWidth="1"/>
    <col min="13822" max="13822" width="5.19921875" style="60" customWidth="1"/>
    <col min="13823" max="13825" width="6.3984375" style="60" customWidth="1"/>
    <col min="13826" max="13826" width="5.19921875" style="60" customWidth="1"/>
    <col min="13827" max="13829" width="6.3984375" style="60" customWidth="1"/>
    <col min="13830" max="13830" width="3.69921875" style="60" customWidth="1"/>
    <col min="13831" max="13837" width="9.3984375" style="60" customWidth="1"/>
    <col min="13838" max="13850" width="0" style="60" hidden="1" customWidth="1"/>
    <col min="13851" max="13851" width="7.69921875" style="60" customWidth="1"/>
    <col min="13852" max="13852" width="3.69921875" style="60" customWidth="1"/>
    <col min="13853" max="13853" width="7.69921875" style="60" customWidth="1"/>
    <col min="13854" max="13854" width="3.69921875" style="60" customWidth="1"/>
    <col min="13855" max="13855" width="7.69921875" style="60" customWidth="1"/>
    <col min="13856" max="13856" width="3.69921875" style="60" customWidth="1"/>
    <col min="13857" max="14073" width="8.796875" style="60"/>
    <col min="14074" max="14074" width="5.19921875" style="60" customWidth="1"/>
    <col min="14075" max="14077" width="6.3984375" style="60" customWidth="1"/>
    <col min="14078" max="14078" width="5.19921875" style="60" customWidth="1"/>
    <col min="14079" max="14081" width="6.3984375" style="60" customWidth="1"/>
    <col min="14082" max="14082" width="5.19921875" style="60" customWidth="1"/>
    <col min="14083" max="14085" width="6.3984375" style="60" customWidth="1"/>
    <col min="14086" max="14086" width="3.69921875" style="60" customWidth="1"/>
    <col min="14087" max="14093" width="9.3984375" style="60" customWidth="1"/>
    <col min="14094" max="14106" width="0" style="60" hidden="1" customWidth="1"/>
    <col min="14107" max="14107" width="7.69921875" style="60" customWidth="1"/>
    <col min="14108" max="14108" width="3.69921875" style="60" customWidth="1"/>
    <col min="14109" max="14109" width="7.69921875" style="60" customWidth="1"/>
    <col min="14110" max="14110" width="3.69921875" style="60" customWidth="1"/>
    <col min="14111" max="14111" width="7.69921875" style="60" customWidth="1"/>
    <col min="14112" max="14112" width="3.69921875" style="60" customWidth="1"/>
    <col min="14113" max="14329" width="8.796875" style="60"/>
    <col min="14330" max="14330" width="5.19921875" style="60" customWidth="1"/>
    <col min="14331" max="14333" width="6.3984375" style="60" customWidth="1"/>
    <col min="14334" max="14334" width="5.19921875" style="60" customWidth="1"/>
    <col min="14335" max="14337" width="6.3984375" style="60" customWidth="1"/>
    <col min="14338" max="14338" width="5.19921875" style="60" customWidth="1"/>
    <col min="14339" max="14341" width="6.3984375" style="60" customWidth="1"/>
    <col min="14342" max="14342" width="3.69921875" style="60" customWidth="1"/>
    <col min="14343" max="14349" width="9.3984375" style="60" customWidth="1"/>
    <col min="14350" max="14362" width="0" style="60" hidden="1" customWidth="1"/>
    <col min="14363" max="14363" width="7.69921875" style="60" customWidth="1"/>
    <col min="14364" max="14364" width="3.69921875" style="60" customWidth="1"/>
    <col min="14365" max="14365" width="7.69921875" style="60" customWidth="1"/>
    <col min="14366" max="14366" width="3.69921875" style="60" customWidth="1"/>
    <col min="14367" max="14367" width="7.69921875" style="60" customWidth="1"/>
    <col min="14368" max="14368" width="3.69921875" style="60" customWidth="1"/>
    <col min="14369" max="14585" width="8.796875" style="60"/>
    <col min="14586" max="14586" width="5.19921875" style="60" customWidth="1"/>
    <col min="14587" max="14589" width="6.3984375" style="60" customWidth="1"/>
    <col min="14590" max="14590" width="5.19921875" style="60" customWidth="1"/>
    <col min="14591" max="14593" width="6.3984375" style="60" customWidth="1"/>
    <col min="14594" max="14594" width="5.19921875" style="60" customWidth="1"/>
    <col min="14595" max="14597" width="6.3984375" style="60" customWidth="1"/>
    <col min="14598" max="14598" width="3.69921875" style="60" customWidth="1"/>
    <col min="14599" max="14605" width="9.3984375" style="60" customWidth="1"/>
    <col min="14606" max="14618" width="0" style="60" hidden="1" customWidth="1"/>
    <col min="14619" max="14619" width="7.69921875" style="60" customWidth="1"/>
    <col min="14620" max="14620" width="3.69921875" style="60" customWidth="1"/>
    <col min="14621" max="14621" width="7.69921875" style="60" customWidth="1"/>
    <col min="14622" max="14622" width="3.69921875" style="60" customWidth="1"/>
    <col min="14623" max="14623" width="7.69921875" style="60" customWidth="1"/>
    <col min="14624" max="14624" width="3.69921875" style="60" customWidth="1"/>
    <col min="14625" max="14841" width="8.796875" style="60"/>
    <col min="14842" max="14842" width="5.19921875" style="60" customWidth="1"/>
    <col min="14843" max="14845" width="6.3984375" style="60" customWidth="1"/>
    <col min="14846" max="14846" width="5.19921875" style="60" customWidth="1"/>
    <col min="14847" max="14849" width="6.3984375" style="60" customWidth="1"/>
    <col min="14850" max="14850" width="5.19921875" style="60" customWidth="1"/>
    <col min="14851" max="14853" width="6.3984375" style="60" customWidth="1"/>
    <col min="14854" max="14854" width="3.69921875" style="60" customWidth="1"/>
    <col min="14855" max="14861" width="9.3984375" style="60" customWidth="1"/>
    <col min="14862" max="14874" width="0" style="60" hidden="1" customWidth="1"/>
    <col min="14875" max="14875" width="7.69921875" style="60" customWidth="1"/>
    <col min="14876" max="14876" width="3.69921875" style="60" customWidth="1"/>
    <col min="14877" max="14877" width="7.69921875" style="60" customWidth="1"/>
    <col min="14878" max="14878" width="3.69921875" style="60" customWidth="1"/>
    <col min="14879" max="14879" width="7.69921875" style="60" customWidth="1"/>
    <col min="14880" max="14880" width="3.69921875" style="60" customWidth="1"/>
    <col min="14881" max="15097" width="8.796875" style="60"/>
    <col min="15098" max="15098" width="5.19921875" style="60" customWidth="1"/>
    <col min="15099" max="15101" width="6.3984375" style="60" customWidth="1"/>
    <col min="15102" max="15102" width="5.19921875" style="60" customWidth="1"/>
    <col min="15103" max="15105" width="6.3984375" style="60" customWidth="1"/>
    <col min="15106" max="15106" width="5.19921875" style="60" customWidth="1"/>
    <col min="15107" max="15109" width="6.3984375" style="60" customWidth="1"/>
    <col min="15110" max="15110" width="3.69921875" style="60" customWidth="1"/>
    <col min="15111" max="15117" width="9.3984375" style="60" customWidth="1"/>
    <col min="15118" max="15130" width="0" style="60" hidden="1" customWidth="1"/>
    <col min="15131" max="15131" width="7.69921875" style="60" customWidth="1"/>
    <col min="15132" max="15132" width="3.69921875" style="60" customWidth="1"/>
    <col min="15133" max="15133" width="7.69921875" style="60" customWidth="1"/>
    <col min="15134" max="15134" width="3.69921875" style="60" customWidth="1"/>
    <col min="15135" max="15135" width="7.69921875" style="60" customWidth="1"/>
    <col min="15136" max="15136" width="3.69921875" style="60" customWidth="1"/>
    <col min="15137" max="15353" width="8.796875" style="60"/>
    <col min="15354" max="15354" width="5.19921875" style="60" customWidth="1"/>
    <col min="15355" max="15357" width="6.3984375" style="60" customWidth="1"/>
    <col min="15358" max="15358" width="5.19921875" style="60" customWidth="1"/>
    <col min="15359" max="15361" width="6.3984375" style="60" customWidth="1"/>
    <col min="15362" max="15362" width="5.19921875" style="60" customWidth="1"/>
    <col min="15363" max="15365" width="6.3984375" style="60" customWidth="1"/>
    <col min="15366" max="15366" width="3.69921875" style="60" customWidth="1"/>
    <col min="15367" max="15373" width="9.3984375" style="60" customWidth="1"/>
    <col min="15374" max="15386" width="0" style="60" hidden="1" customWidth="1"/>
    <col min="15387" max="15387" width="7.69921875" style="60" customWidth="1"/>
    <col min="15388" max="15388" width="3.69921875" style="60" customWidth="1"/>
    <col min="15389" max="15389" width="7.69921875" style="60" customWidth="1"/>
    <col min="15390" max="15390" width="3.69921875" style="60" customWidth="1"/>
    <col min="15391" max="15391" width="7.69921875" style="60" customWidth="1"/>
    <col min="15392" max="15392" width="3.69921875" style="60" customWidth="1"/>
    <col min="15393" max="15609" width="8.796875" style="60"/>
    <col min="15610" max="15610" width="5.19921875" style="60" customWidth="1"/>
    <col min="15611" max="15613" width="6.3984375" style="60" customWidth="1"/>
    <col min="15614" max="15614" width="5.19921875" style="60" customWidth="1"/>
    <col min="15615" max="15617" width="6.3984375" style="60" customWidth="1"/>
    <col min="15618" max="15618" width="5.19921875" style="60" customWidth="1"/>
    <col min="15619" max="15621" width="6.3984375" style="60" customWidth="1"/>
    <col min="15622" max="15622" width="3.69921875" style="60" customWidth="1"/>
    <col min="15623" max="15629" width="9.3984375" style="60" customWidth="1"/>
    <col min="15630" max="15642" width="0" style="60" hidden="1" customWidth="1"/>
    <col min="15643" max="15643" width="7.69921875" style="60" customWidth="1"/>
    <col min="15644" max="15644" width="3.69921875" style="60" customWidth="1"/>
    <col min="15645" max="15645" width="7.69921875" style="60" customWidth="1"/>
    <col min="15646" max="15646" width="3.69921875" style="60" customWidth="1"/>
    <col min="15647" max="15647" width="7.69921875" style="60" customWidth="1"/>
    <col min="15648" max="15648" width="3.69921875" style="60" customWidth="1"/>
    <col min="15649" max="15865" width="8.796875" style="60"/>
    <col min="15866" max="15866" width="5.19921875" style="60" customWidth="1"/>
    <col min="15867" max="15869" width="6.3984375" style="60" customWidth="1"/>
    <col min="15870" max="15870" width="5.19921875" style="60" customWidth="1"/>
    <col min="15871" max="15873" width="6.3984375" style="60" customWidth="1"/>
    <col min="15874" max="15874" width="5.19921875" style="60" customWidth="1"/>
    <col min="15875" max="15877" width="6.3984375" style="60" customWidth="1"/>
    <col min="15878" max="15878" width="3.69921875" style="60" customWidth="1"/>
    <col min="15879" max="15885" width="9.3984375" style="60" customWidth="1"/>
    <col min="15886" max="15898" width="0" style="60" hidden="1" customWidth="1"/>
    <col min="15899" max="15899" width="7.69921875" style="60" customWidth="1"/>
    <col min="15900" max="15900" width="3.69921875" style="60" customWidth="1"/>
    <col min="15901" max="15901" width="7.69921875" style="60" customWidth="1"/>
    <col min="15902" max="15902" width="3.69921875" style="60" customWidth="1"/>
    <col min="15903" max="15903" width="7.69921875" style="60" customWidth="1"/>
    <col min="15904" max="15904" width="3.69921875" style="60" customWidth="1"/>
    <col min="15905" max="16121" width="8.796875" style="60"/>
    <col min="16122" max="16122" width="5.19921875" style="60" customWidth="1"/>
    <col min="16123" max="16125" width="6.3984375" style="60" customWidth="1"/>
    <col min="16126" max="16126" width="5.19921875" style="60" customWidth="1"/>
    <col min="16127" max="16129" width="6.3984375" style="60" customWidth="1"/>
    <col min="16130" max="16130" width="5.19921875" style="60" customWidth="1"/>
    <col min="16131" max="16133" width="6.3984375" style="60" customWidth="1"/>
    <col min="16134" max="16134" width="3.69921875" style="60" customWidth="1"/>
    <col min="16135" max="16141" width="9.3984375" style="60" customWidth="1"/>
    <col min="16142" max="16154" width="0" style="60" hidden="1" customWidth="1"/>
    <col min="16155" max="16155" width="7.69921875" style="60" customWidth="1"/>
    <col min="16156" max="16156" width="3.69921875" style="60" customWidth="1"/>
    <col min="16157" max="16157" width="7.69921875" style="60" customWidth="1"/>
    <col min="16158" max="16158" width="3.69921875" style="60" customWidth="1"/>
    <col min="16159" max="16159" width="7.69921875" style="60" customWidth="1"/>
    <col min="16160" max="16160" width="3.69921875" style="60" customWidth="1"/>
    <col min="16161" max="16384" width="8.796875" style="60"/>
  </cols>
  <sheetData>
    <row r="1" spans="1:33" s="13" customFormat="1" ht="24" customHeight="1" thickBot="1">
      <c r="A1" s="1"/>
      <c r="B1" s="2"/>
      <c r="C1" s="3"/>
      <c r="D1" s="4"/>
      <c r="E1" s="5"/>
      <c r="F1" s="6"/>
      <c r="G1" s="7" t="s">
        <v>30</v>
      </c>
      <c r="H1" s="6"/>
      <c r="I1" s="5"/>
      <c r="J1" s="6"/>
      <c r="K1" s="8" t="s">
        <v>36</v>
      </c>
      <c r="L1" s="9"/>
      <c r="M1" s="10"/>
      <c r="N1" s="11"/>
      <c r="O1" s="10"/>
      <c r="P1" s="10"/>
      <c r="Q1" s="10"/>
      <c r="R1" s="10"/>
      <c r="S1" s="10"/>
      <c r="T1" s="12"/>
      <c r="U1" s="10"/>
      <c r="V1" s="1"/>
      <c r="W1" s="2" t="s">
        <v>34</v>
      </c>
      <c r="X1" s="3"/>
      <c r="Y1" s="4"/>
      <c r="Z1" s="5"/>
      <c r="AA1" s="6"/>
      <c r="AB1" s="7"/>
      <c r="AC1" s="6"/>
      <c r="AD1" s="5"/>
      <c r="AE1" s="6"/>
      <c r="AF1" s="8"/>
      <c r="AG1" s="9"/>
    </row>
    <row r="2" spans="1:33" s="20" customFormat="1" ht="21" customHeight="1">
      <c r="A2" s="14" t="s">
        <v>1</v>
      </c>
      <c r="B2" s="15" t="s">
        <v>2</v>
      </c>
      <c r="C2" s="15" t="s">
        <v>3</v>
      </c>
      <c r="D2" s="16" t="s">
        <v>4</v>
      </c>
      <c r="E2" s="14" t="s">
        <v>1</v>
      </c>
      <c r="F2" s="15" t="s">
        <v>2</v>
      </c>
      <c r="G2" s="15" t="s">
        <v>3</v>
      </c>
      <c r="H2" s="16" t="s">
        <v>4</v>
      </c>
      <c r="I2" s="14" t="s">
        <v>1</v>
      </c>
      <c r="J2" s="15" t="s">
        <v>2</v>
      </c>
      <c r="K2" s="15" t="s">
        <v>35</v>
      </c>
      <c r="L2" s="17" t="s">
        <v>4</v>
      </c>
      <c r="M2" s="18"/>
      <c r="N2" s="19"/>
      <c r="O2" s="19"/>
      <c r="P2" s="19"/>
      <c r="Q2" s="18"/>
      <c r="R2" s="18"/>
      <c r="S2" s="18"/>
      <c r="T2" s="18"/>
      <c r="U2" s="18"/>
      <c r="V2" s="14" t="s">
        <v>1</v>
      </c>
      <c r="W2" s="15" t="s">
        <v>2</v>
      </c>
      <c r="X2" s="15" t="s">
        <v>3</v>
      </c>
      <c r="Y2" s="16" t="s">
        <v>4</v>
      </c>
      <c r="Z2" s="14" t="s">
        <v>1</v>
      </c>
      <c r="AA2" s="15" t="s">
        <v>2</v>
      </c>
      <c r="AB2" s="15" t="s">
        <v>3</v>
      </c>
      <c r="AC2" s="16" t="s">
        <v>4</v>
      </c>
      <c r="AD2" s="14" t="s">
        <v>1</v>
      </c>
      <c r="AE2" s="15" t="s">
        <v>2</v>
      </c>
      <c r="AF2" s="15" t="s">
        <v>3</v>
      </c>
      <c r="AG2" s="17" t="s">
        <v>4</v>
      </c>
    </row>
    <row r="3" spans="1:33" s="26" customFormat="1" ht="25.5" customHeight="1">
      <c r="A3" s="21" t="s">
        <v>6</v>
      </c>
      <c r="B3" s="47">
        <v>4411</v>
      </c>
      <c r="C3" s="47">
        <v>2229</v>
      </c>
      <c r="D3" s="47">
        <v>2182</v>
      </c>
      <c r="E3" s="45" t="s">
        <v>7</v>
      </c>
      <c r="F3" s="47">
        <v>8383</v>
      </c>
      <c r="G3" s="47">
        <v>4372</v>
      </c>
      <c r="H3" s="47">
        <v>4011</v>
      </c>
      <c r="I3" s="45" t="s">
        <v>8</v>
      </c>
      <c r="J3" s="47">
        <v>10601</v>
      </c>
      <c r="K3" s="47">
        <v>5147</v>
      </c>
      <c r="L3" s="47">
        <v>5454</v>
      </c>
      <c r="M3" s="24"/>
      <c r="N3" s="25"/>
      <c r="O3" s="25"/>
      <c r="P3" s="25"/>
      <c r="Q3" s="24"/>
      <c r="R3" s="24"/>
      <c r="S3" s="24"/>
      <c r="T3" s="24"/>
      <c r="U3" s="24"/>
      <c r="V3" s="21" t="s">
        <v>6</v>
      </c>
      <c r="W3" s="47">
        <f>SUM(W4:W8)</f>
        <v>9539</v>
      </c>
      <c r="X3" s="47">
        <f>SUM(X4:X8)</f>
        <v>4842</v>
      </c>
      <c r="Y3" s="71">
        <f>SUM(Y4:Y8)</f>
        <v>4697</v>
      </c>
      <c r="Z3" s="21" t="s">
        <v>7</v>
      </c>
      <c r="AA3" s="47">
        <f>SUM(AA4:AA8)</f>
        <v>311162</v>
      </c>
      <c r="AB3" s="47">
        <f>SUM(AB4:AB8)</f>
        <v>162223</v>
      </c>
      <c r="AC3" s="71">
        <f>SUM(AC4:AC8)</f>
        <v>148939</v>
      </c>
      <c r="AD3" s="21" t="s">
        <v>8</v>
      </c>
      <c r="AE3" s="47">
        <f>SUM(AE4:AE8)</f>
        <v>763975</v>
      </c>
      <c r="AF3" s="47">
        <f>SUM(AF4:AF8)</f>
        <v>370958</v>
      </c>
      <c r="AG3" s="47">
        <f>SUM(AG4:AG8)</f>
        <v>393017</v>
      </c>
    </row>
    <row r="4" spans="1:33" s="32" customFormat="1" ht="15.75" customHeight="1">
      <c r="A4" s="27">
        <v>0</v>
      </c>
      <c r="B4" s="28">
        <v>719</v>
      </c>
      <c r="C4" s="29">
        <v>362</v>
      </c>
      <c r="D4" s="29">
        <v>357</v>
      </c>
      <c r="E4" s="30">
        <v>35</v>
      </c>
      <c r="F4" s="28">
        <v>1495</v>
      </c>
      <c r="G4" s="29">
        <v>794</v>
      </c>
      <c r="H4" s="29">
        <v>701</v>
      </c>
      <c r="I4" s="30">
        <v>70</v>
      </c>
      <c r="J4" s="28">
        <v>2075</v>
      </c>
      <c r="K4" s="29">
        <v>1022</v>
      </c>
      <c r="L4" s="29">
        <v>1053</v>
      </c>
      <c r="M4" s="31"/>
      <c r="N4" s="31"/>
      <c r="O4" s="31"/>
      <c r="P4" s="31"/>
      <c r="Q4" s="31"/>
      <c r="R4" s="31"/>
      <c r="S4" s="31"/>
      <c r="T4" s="31"/>
      <c r="U4" s="31"/>
      <c r="V4" s="27">
        <v>0</v>
      </c>
      <c r="W4" s="28">
        <v>0</v>
      </c>
      <c r="X4" s="28">
        <v>0</v>
      </c>
      <c r="Y4" s="72">
        <v>0</v>
      </c>
      <c r="Z4" s="73">
        <v>35</v>
      </c>
      <c r="AA4" s="28">
        <f>F4*35</f>
        <v>52325</v>
      </c>
      <c r="AB4" s="28">
        <f>G4*35</f>
        <v>27790</v>
      </c>
      <c r="AC4" s="72">
        <f>H4*35</f>
        <v>24535</v>
      </c>
      <c r="AD4" s="73">
        <v>70</v>
      </c>
      <c r="AE4" s="28">
        <f>J4*70</f>
        <v>145250</v>
      </c>
      <c r="AF4" s="28">
        <f>K4*70</f>
        <v>71540</v>
      </c>
      <c r="AG4" s="28">
        <f>L4*70</f>
        <v>73710</v>
      </c>
    </row>
    <row r="5" spans="1:33" s="32" customFormat="1" ht="15.75" customHeight="1">
      <c r="A5" s="27">
        <v>1</v>
      </c>
      <c r="B5" s="28">
        <v>821</v>
      </c>
      <c r="C5" s="29">
        <v>408</v>
      </c>
      <c r="D5" s="29">
        <v>413</v>
      </c>
      <c r="E5" s="30">
        <v>36</v>
      </c>
      <c r="F5" s="28">
        <v>1547</v>
      </c>
      <c r="G5" s="29">
        <v>814</v>
      </c>
      <c r="H5" s="29">
        <v>733</v>
      </c>
      <c r="I5" s="30">
        <v>71</v>
      </c>
      <c r="J5" s="28">
        <v>1883</v>
      </c>
      <c r="K5" s="29">
        <v>886</v>
      </c>
      <c r="L5" s="29">
        <v>997</v>
      </c>
      <c r="M5" s="31"/>
      <c r="N5" s="31"/>
      <c r="O5" s="31"/>
      <c r="P5" s="31"/>
      <c r="Q5" s="31"/>
      <c r="R5" s="31"/>
      <c r="S5" s="31"/>
      <c r="T5" s="31"/>
      <c r="U5" s="31"/>
      <c r="V5" s="27">
        <v>1</v>
      </c>
      <c r="W5" s="28">
        <f>B5</f>
        <v>821</v>
      </c>
      <c r="X5" s="28">
        <f>C5</f>
        <v>408</v>
      </c>
      <c r="Y5" s="72">
        <f>D5</f>
        <v>413</v>
      </c>
      <c r="Z5" s="73">
        <v>36</v>
      </c>
      <c r="AA5" s="28">
        <f>F5*36</f>
        <v>55692</v>
      </c>
      <c r="AB5" s="28">
        <f>G5*36</f>
        <v>29304</v>
      </c>
      <c r="AC5" s="72">
        <f>H5*36</f>
        <v>26388</v>
      </c>
      <c r="AD5" s="73">
        <v>71</v>
      </c>
      <c r="AE5" s="28">
        <f>J5*71</f>
        <v>133693</v>
      </c>
      <c r="AF5" s="28">
        <f>K5*71</f>
        <v>62906</v>
      </c>
      <c r="AG5" s="28">
        <f>L5*71</f>
        <v>70787</v>
      </c>
    </row>
    <row r="6" spans="1:33" s="32" customFormat="1" ht="15.75" customHeight="1">
      <c r="A6" s="27">
        <v>2</v>
      </c>
      <c r="B6" s="28">
        <v>898</v>
      </c>
      <c r="C6" s="29">
        <v>450</v>
      </c>
      <c r="D6" s="29">
        <v>448</v>
      </c>
      <c r="E6" s="30">
        <v>37</v>
      </c>
      <c r="F6" s="28">
        <v>1675</v>
      </c>
      <c r="G6" s="29">
        <v>866</v>
      </c>
      <c r="H6" s="29">
        <v>809</v>
      </c>
      <c r="I6" s="30">
        <v>72</v>
      </c>
      <c r="J6" s="28">
        <v>2149</v>
      </c>
      <c r="K6" s="29">
        <v>1047</v>
      </c>
      <c r="L6" s="29">
        <v>1102</v>
      </c>
      <c r="M6" s="31"/>
      <c r="N6" s="31"/>
      <c r="O6" s="31"/>
      <c r="P6" s="31"/>
      <c r="Q6" s="31"/>
      <c r="R6" s="31"/>
      <c r="S6" s="31"/>
      <c r="T6" s="31"/>
      <c r="U6" s="31"/>
      <c r="V6" s="27">
        <v>2</v>
      </c>
      <c r="W6" s="28">
        <f>B6*2</f>
        <v>1796</v>
      </c>
      <c r="X6" s="28">
        <f>C6*2</f>
        <v>900</v>
      </c>
      <c r="Y6" s="72">
        <f>D6*2</f>
        <v>896</v>
      </c>
      <c r="Z6" s="73">
        <v>37</v>
      </c>
      <c r="AA6" s="28">
        <f>F6*37</f>
        <v>61975</v>
      </c>
      <c r="AB6" s="28">
        <f>G6*37</f>
        <v>32042</v>
      </c>
      <c r="AC6" s="72">
        <f>H6*37</f>
        <v>29933</v>
      </c>
      <c r="AD6" s="73">
        <v>72</v>
      </c>
      <c r="AE6" s="28">
        <f>J6*72</f>
        <v>154728</v>
      </c>
      <c r="AF6" s="28">
        <f>K6*72</f>
        <v>75384</v>
      </c>
      <c r="AG6" s="28">
        <f>L6*72</f>
        <v>79344</v>
      </c>
    </row>
    <row r="7" spans="1:33" s="32" customFormat="1" ht="15.75" customHeight="1">
      <c r="A7" s="27">
        <v>3</v>
      </c>
      <c r="B7" s="28">
        <v>970</v>
      </c>
      <c r="C7" s="29">
        <v>502</v>
      </c>
      <c r="D7" s="29">
        <v>468</v>
      </c>
      <c r="E7" s="30">
        <v>38</v>
      </c>
      <c r="F7" s="28">
        <v>1804</v>
      </c>
      <c r="G7" s="29">
        <v>935</v>
      </c>
      <c r="H7" s="29">
        <v>869</v>
      </c>
      <c r="I7" s="30">
        <v>73</v>
      </c>
      <c r="J7" s="28">
        <v>2252</v>
      </c>
      <c r="K7" s="29">
        <v>1080</v>
      </c>
      <c r="L7" s="29">
        <v>1172</v>
      </c>
      <c r="M7" s="31"/>
      <c r="N7" s="31"/>
      <c r="O7" s="31"/>
      <c r="P7" s="31"/>
      <c r="Q7" s="31"/>
      <c r="R7" s="31"/>
      <c r="S7" s="31"/>
      <c r="T7" s="31"/>
      <c r="U7" s="31"/>
      <c r="V7" s="27">
        <v>3</v>
      </c>
      <c r="W7" s="28">
        <f>B7*3</f>
        <v>2910</v>
      </c>
      <c r="X7" s="28">
        <f>C7*3</f>
        <v>1506</v>
      </c>
      <c r="Y7" s="72">
        <f>D7*3</f>
        <v>1404</v>
      </c>
      <c r="Z7" s="73">
        <v>38</v>
      </c>
      <c r="AA7" s="28">
        <f>F7*38</f>
        <v>68552</v>
      </c>
      <c r="AB7" s="28">
        <f>G7*38</f>
        <v>35530</v>
      </c>
      <c r="AC7" s="72">
        <f>H7*38</f>
        <v>33022</v>
      </c>
      <c r="AD7" s="73">
        <v>73</v>
      </c>
      <c r="AE7" s="28">
        <f>J7*73</f>
        <v>164396</v>
      </c>
      <c r="AF7" s="28">
        <f>K7*73</f>
        <v>78840</v>
      </c>
      <c r="AG7" s="28">
        <f>L7*73</f>
        <v>85556</v>
      </c>
    </row>
    <row r="8" spans="1:33" s="32" customFormat="1" ht="18" customHeight="1">
      <c r="A8" s="27">
        <v>4</v>
      </c>
      <c r="B8" s="28">
        <v>1003</v>
      </c>
      <c r="C8" s="29">
        <v>507</v>
      </c>
      <c r="D8" s="74">
        <v>496</v>
      </c>
      <c r="E8" s="36">
        <v>39</v>
      </c>
      <c r="F8" s="37">
        <v>1862</v>
      </c>
      <c r="G8" s="35">
        <v>963</v>
      </c>
      <c r="H8" s="35">
        <v>899</v>
      </c>
      <c r="I8" s="36">
        <v>74</v>
      </c>
      <c r="J8" s="37">
        <v>2242</v>
      </c>
      <c r="K8" s="35">
        <v>1112</v>
      </c>
      <c r="L8" s="35">
        <v>1130</v>
      </c>
      <c r="M8" s="31"/>
      <c r="N8" s="38"/>
      <c r="O8" s="31"/>
      <c r="P8" s="31"/>
      <c r="Q8" s="31"/>
      <c r="R8" s="31"/>
      <c r="S8" s="31"/>
      <c r="T8" s="31"/>
      <c r="U8" s="31"/>
      <c r="V8" s="33">
        <v>4</v>
      </c>
      <c r="W8" s="37">
        <f>B8*4</f>
        <v>4012</v>
      </c>
      <c r="X8" s="37">
        <f>C8*4</f>
        <v>2028</v>
      </c>
      <c r="Y8" s="66">
        <f>D8*4</f>
        <v>1984</v>
      </c>
      <c r="Z8" s="75">
        <v>39</v>
      </c>
      <c r="AA8" s="37">
        <f>F8*39</f>
        <v>72618</v>
      </c>
      <c r="AB8" s="37">
        <f>G8*39</f>
        <v>37557</v>
      </c>
      <c r="AC8" s="66">
        <f>H8*39</f>
        <v>35061</v>
      </c>
      <c r="AD8" s="75">
        <v>74</v>
      </c>
      <c r="AE8" s="37">
        <f>J8*74</f>
        <v>165908</v>
      </c>
      <c r="AF8" s="37">
        <f>K8*74</f>
        <v>82288</v>
      </c>
      <c r="AG8" s="37">
        <f>L8*74</f>
        <v>83620</v>
      </c>
    </row>
    <row r="9" spans="1:33" s="26" customFormat="1" ht="25.5" customHeight="1">
      <c r="A9" s="76" t="s">
        <v>9</v>
      </c>
      <c r="B9" s="77">
        <v>6452</v>
      </c>
      <c r="C9" s="77">
        <v>3291</v>
      </c>
      <c r="D9" s="47">
        <v>3161</v>
      </c>
      <c r="E9" s="45" t="s">
        <v>10</v>
      </c>
      <c r="F9" s="47">
        <v>9919</v>
      </c>
      <c r="G9" s="47">
        <v>5064</v>
      </c>
      <c r="H9" s="47">
        <v>4855</v>
      </c>
      <c r="I9" s="45" t="s">
        <v>11</v>
      </c>
      <c r="J9" s="47">
        <v>10647</v>
      </c>
      <c r="K9" s="47">
        <v>5163</v>
      </c>
      <c r="L9" s="47">
        <v>5484</v>
      </c>
      <c r="M9" s="24"/>
      <c r="N9" s="39"/>
      <c r="O9" s="40"/>
      <c r="P9" s="40"/>
      <c r="Q9" s="40"/>
      <c r="R9" s="40"/>
      <c r="S9" s="40"/>
      <c r="T9" s="40"/>
      <c r="U9" s="24"/>
      <c r="V9" s="21" t="s">
        <v>9</v>
      </c>
      <c r="W9" s="47">
        <f>SUM(W10:W14)</f>
        <v>45919</v>
      </c>
      <c r="X9" s="47">
        <f>SUM(X10:X14)</f>
        <v>23431</v>
      </c>
      <c r="Y9" s="71">
        <f>SUM(Y10:Y14)</f>
        <v>22488</v>
      </c>
      <c r="Z9" s="21" t="s">
        <v>10</v>
      </c>
      <c r="AA9" s="47">
        <f>SUM(AA10:AA14)</f>
        <v>416808</v>
      </c>
      <c r="AB9" s="47">
        <f>SUM(AB10:AB14)</f>
        <v>212833</v>
      </c>
      <c r="AC9" s="71">
        <f>SUM(AC10:AC14)</f>
        <v>203975</v>
      </c>
      <c r="AD9" s="21" t="s">
        <v>11</v>
      </c>
      <c r="AE9" s="47">
        <f>SUM(AE10:AE14)</f>
        <v>817122</v>
      </c>
      <c r="AF9" s="47">
        <f>SUM(AF10:AF14)</f>
        <v>396190</v>
      </c>
      <c r="AG9" s="47">
        <f>SUM(AG10:AG14)</f>
        <v>420932</v>
      </c>
    </row>
    <row r="10" spans="1:33" s="32" customFormat="1" ht="15.75" customHeight="1">
      <c r="A10" s="27">
        <v>5</v>
      </c>
      <c r="B10" s="28">
        <v>1177</v>
      </c>
      <c r="C10" s="29">
        <v>589</v>
      </c>
      <c r="D10" s="29">
        <v>588</v>
      </c>
      <c r="E10" s="30">
        <v>40</v>
      </c>
      <c r="F10" s="28">
        <v>1922</v>
      </c>
      <c r="G10" s="29">
        <v>977</v>
      </c>
      <c r="H10" s="29">
        <v>945</v>
      </c>
      <c r="I10" s="30">
        <v>75</v>
      </c>
      <c r="J10" s="28">
        <v>2464</v>
      </c>
      <c r="K10" s="29">
        <v>1204</v>
      </c>
      <c r="L10" s="29">
        <v>1260</v>
      </c>
      <c r="M10" s="31"/>
      <c r="N10" s="41"/>
      <c r="O10" s="41"/>
      <c r="P10" s="41"/>
      <c r="Q10" s="41"/>
      <c r="R10" s="41"/>
      <c r="S10" s="41"/>
      <c r="T10" s="41"/>
      <c r="U10" s="31"/>
      <c r="V10" s="27">
        <v>5</v>
      </c>
      <c r="W10" s="28">
        <f>B10*5</f>
        <v>5885</v>
      </c>
      <c r="X10" s="28">
        <f>C10*5</f>
        <v>2945</v>
      </c>
      <c r="Y10" s="72">
        <f>D10*5</f>
        <v>2940</v>
      </c>
      <c r="Z10" s="73">
        <v>40</v>
      </c>
      <c r="AA10" s="28">
        <f>F10*40</f>
        <v>76880</v>
      </c>
      <c r="AB10" s="28">
        <f>G10*40</f>
        <v>39080</v>
      </c>
      <c r="AC10" s="72">
        <f>H10*40</f>
        <v>37800</v>
      </c>
      <c r="AD10" s="73">
        <v>75</v>
      </c>
      <c r="AE10" s="28">
        <f>J10*75</f>
        <v>184800</v>
      </c>
      <c r="AF10" s="28">
        <f>K10*75</f>
        <v>90300</v>
      </c>
      <c r="AG10" s="28">
        <f>L10*75</f>
        <v>94500</v>
      </c>
    </row>
    <row r="11" spans="1:33" s="32" customFormat="1" ht="15.75" customHeight="1">
      <c r="A11" s="27">
        <v>6</v>
      </c>
      <c r="B11" s="28">
        <v>1201</v>
      </c>
      <c r="C11" s="29">
        <v>625</v>
      </c>
      <c r="D11" s="29">
        <v>576</v>
      </c>
      <c r="E11" s="30">
        <v>41</v>
      </c>
      <c r="F11" s="28">
        <v>1992</v>
      </c>
      <c r="G11" s="29">
        <v>1003</v>
      </c>
      <c r="H11" s="29">
        <v>989</v>
      </c>
      <c r="I11" s="30">
        <v>76</v>
      </c>
      <c r="J11" s="28">
        <v>2455</v>
      </c>
      <c r="K11" s="29">
        <v>1188</v>
      </c>
      <c r="L11" s="29">
        <v>1267</v>
      </c>
      <c r="M11" s="31"/>
      <c r="N11" s="41"/>
      <c r="O11" s="42"/>
      <c r="P11" s="43"/>
      <c r="Q11" s="42"/>
      <c r="R11" s="43"/>
      <c r="S11" s="42"/>
      <c r="T11" s="43"/>
      <c r="U11" s="31"/>
      <c r="V11" s="27">
        <v>6</v>
      </c>
      <c r="W11" s="28">
        <f>B11*6</f>
        <v>7206</v>
      </c>
      <c r="X11" s="28">
        <f>C11*6</f>
        <v>3750</v>
      </c>
      <c r="Y11" s="72">
        <f>D11*6</f>
        <v>3456</v>
      </c>
      <c r="Z11" s="73">
        <v>41</v>
      </c>
      <c r="AA11" s="28">
        <f>F11*41</f>
        <v>81672</v>
      </c>
      <c r="AB11" s="28">
        <f>G11*41</f>
        <v>41123</v>
      </c>
      <c r="AC11" s="72">
        <f>H11*41</f>
        <v>40549</v>
      </c>
      <c r="AD11" s="73">
        <v>76</v>
      </c>
      <c r="AE11" s="28">
        <f>J11*76</f>
        <v>186580</v>
      </c>
      <c r="AF11" s="28">
        <f>K11*76</f>
        <v>90288</v>
      </c>
      <c r="AG11" s="28">
        <f>L11*76</f>
        <v>96292</v>
      </c>
    </row>
    <row r="12" spans="1:33" s="32" customFormat="1" ht="15.75" customHeight="1">
      <c r="A12" s="27">
        <v>7</v>
      </c>
      <c r="B12" s="28">
        <v>1249</v>
      </c>
      <c r="C12" s="29">
        <v>643</v>
      </c>
      <c r="D12" s="29">
        <v>606</v>
      </c>
      <c r="E12" s="30">
        <v>42</v>
      </c>
      <c r="F12" s="28">
        <v>1944</v>
      </c>
      <c r="G12" s="29">
        <v>1009</v>
      </c>
      <c r="H12" s="29">
        <v>935</v>
      </c>
      <c r="I12" s="30">
        <v>77</v>
      </c>
      <c r="J12" s="28">
        <v>2340</v>
      </c>
      <c r="K12" s="29">
        <v>1143</v>
      </c>
      <c r="L12" s="29">
        <v>1197</v>
      </c>
      <c r="M12" s="31"/>
      <c r="N12" s="41"/>
      <c r="O12" s="42"/>
      <c r="P12" s="43"/>
      <c r="Q12" s="42"/>
      <c r="R12" s="43"/>
      <c r="S12" s="42"/>
      <c r="T12" s="43"/>
      <c r="U12" s="31"/>
      <c r="V12" s="27">
        <v>7</v>
      </c>
      <c r="W12" s="28">
        <f>B12*7</f>
        <v>8743</v>
      </c>
      <c r="X12" s="28">
        <f>C12*7</f>
        <v>4501</v>
      </c>
      <c r="Y12" s="72">
        <f>D12*7</f>
        <v>4242</v>
      </c>
      <c r="Z12" s="73">
        <v>42</v>
      </c>
      <c r="AA12" s="28">
        <f>F12*42</f>
        <v>81648</v>
      </c>
      <c r="AB12" s="28">
        <f>G12*42</f>
        <v>42378</v>
      </c>
      <c r="AC12" s="72">
        <f>H12*42</f>
        <v>39270</v>
      </c>
      <c r="AD12" s="73">
        <v>77</v>
      </c>
      <c r="AE12" s="28">
        <f>J12*77</f>
        <v>180180</v>
      </c>
      <c r="AF12" s="28">
        <f>K12*77</f>
        <v>88011</v>
      </c>
      <c r="AG12" s="28">
        <f>L12*77</f>
        <v>92169</v>
      </c>
    </row>
    <row r="13" spans="1:33" s="32" customFormat="1" ht="15.75" customHeight="1">
      <c r="A13" s="27">
        <v>8</v>
      </c>
      <c r="B13" s="28">
        <v>1340</v>
      </c>
      <c r="C13" s="29">
        <v>671</v>
      </c>
      <c r="D13" s="29">
        <v>669</v>
      </c>
      <c r="E13" s="30">
        <v>43</v>
      </c>
      <c r="F13" s="28">
        <v>2076</v>
      </c>
      <c r="G13" s="29">
        <v>1048</v>
      </c>
      <c r="H13" s="29">
        <v>1028</v>
      </c>
      <c r="I13" s="30">
        <v>78</v>
      </c>
      <c r="J13" s="28">
        <v>2090</v>
      </c>
      <c r="K13" s="29">
        <v>1021</v>
      </c>
      <c r="L13" s="29">
        <v>1069</v>
      </c>
      <c r="M13" s="31"/>
      <c r="N13" s="41"/>
      <c r="O13" s="42"/>
      <c r="P13" s="43"/>
      <c r="Q13" s="42"/>
      <c r="R13" s="43"/>
      <c r="S13" s="42"/>
      <c r="T13" s="43"/>
      <c r="U13" s="31"/>
      <c r="V13" s="27">
        <v>8</v>
      </c>
      <c r="W13" s="28">
        <f>B13*8</f>
        <v>10720</v>
      </c>
      <c r="X13" s="28">
        <f>C13*8</f>
        <v>5368</v>
      </c>
      <c r="Y13" s="72">
        <f>D13*8</f>
        <v>5352</v>
      </c>
      <c r="Z13" s="73">
        <v>43</v>
      </c>
      <c r="AA13" s="28">
        <f>F13*43</f>
        <v>89268</v>
      </c>
      <c r="AB13" s="28">
        <f>G13*43</f>
        <v>45064</v>
      </c>
      <c r="AC13" s="72">
        <f>H13*43</f>
        <v>44204</v>
      </c>
      <c r="AD13" s="73">
        <v>78</v>
      </c>
      <c r="AE13" s="28">
        <f>J13*78</f>
        <v>163020</v>
      </c>
      <c r="AF13" s="28">
        <f>K13*78</f>
        <v>79638</v>
      </c>
      <c r="AG13" s="28">
        <f>L13*78</f>
        <v>83382</v>
      </c>
    </row>
    <row r="14" spans="1:33" s="32" customFormat="1" ht="18" customHeight="1">
      <c r="A14" s="27">
        <v>9</v>
      </c>
      <c r="B14" s="28">
        <v>1485</v>
      </c>
      <c r="C14" s="29">
        <v>763</v>
      </c>
      <c r="D14" s="35">
        <v>722</v>
      </c>
      <c r="E14" s="36">
        <v>44</v>
      </c>
      <c r="F14" s="37">
        <v>1985</v>
      </c>
      <c r="G14" s="35">
        <v>1027</v>
      </c>
      <c r="H14" s="35">
        <v>958</v>
      </c>
      <c r="I14" s="36">
        <v>79</v>
      </c>
      <c r="J14" s="37">
        <v>1298</v>
      </c>
      <c r="K14" s="35">
        <v>607</v>
      </c>
      <c r="L14" s="35">
        <v>691</v>
      </c>
      <c r="M14" s="31"/>
      <c r="N14" s="41"/>
      <c r="O14" s="42"/>
      <c r="P14" s="43"/>
      <c r="Q14" s="42"/>
      <c r="R14" s="43"/>
      <c r="S14" s="42"/>
      <c r="T14" s="43"/>
      <c r="U14" s="31"/>
      <c r="V14" s="33">
        <v>9</v>
      </c>
      <c r="W14" s="37">
        <f>B14*9</f>
        <v>13365</v>
      </c>
      <c r="X14" s="37">
        <f>C14*9</f>
        <v>6867</v>
      </c>
      <c r="Y14" s="66">
        <f>D14*9</f>
        <v>6498</v>
      </c>
      <c r="Z14" s="75">
        <v>44</v>
      </c>
      <c r="AA14" s="37">
        <f>F14*44</f>
        <v>87340</v>
      </c>
      <c r="AB14" s="37">
        <f>G14*44</f>
        <v>45188</v>
      </c>
      <c r="AC14" s="66">
        <f>H14*44</f>
        <v>42152</v>
      </c>
      <c r="AD14" s="75">
        <v>79</v>
      </c>
      <c r="AE14" s="37">
        <f>J14*79</f>
        <v>102542</v>
      </c>
      <c r="AF14" s="37">
        <f>K14*79</f>
        <v>47953</v>
      </c>
      <c r="AG14" s="37">
        <f>L14*79</f>
        <v>54589</v>
      </c>
    </row>
    <row r="15" spans="1:33" s="26" customFormat="1" ht="25.5" customHeight="1">
      <c r="A15" s="76" t="s">
        <v>12</v>
      </c>
      <c r="B15" s="77">
        <v>7768</v>
      </c>
      <c r="C15" s="77">
        <v>4088</v>
      </c>
      <c r="D15" s="47">
        <v>3680</v>
      </c>
      <c r="E15" s="45" t="s">
        <v>13</v>
      </c>
      <c r="F15" s="47">
        <v>10741</v>
      </c>
      <c r="G15" s="47">
        <v>5558</v>
      </c>
      <c r="H15" s="47">
        <v>5183</v>
      </c>
      <c r="I15" s="45" t="s">
        <v>14</v>
      </c>
      <c r="J15" s="47">
        <v>7286</v>
      </c>
      <c r="K15" s="47">
        <v>3207</v>
      </c>
      <c r="L15" s="47">
        <v>4079</v>
      </c>
      <c r="M15" s="24"/>
      <c r="N15" s="44"/>
      <c r="O15" s="24"/>
      <c r="P15" s="24"/>
      <c r="Q15" s="24"/>
      <c r="R15" s="24"/>
      <c r="S15" s="24"/>
      <c r="T15" s="24"/>
      <c r="U15" s="24"/>
      <c r="V15" s="21" t="s">
        <v>12</v>
      </c>
      <c r="W15" s="47">
        <f>SUM(W16:W20)</f>
        <v>93465</v>
      </c>
      <c r="X15" s="47">
        <f>SUM(X16:X20)</f>
        <v>49052</v>
      </c>
      <c r="Y15" s="71">
        <f>SUM(Y16:Y20)</f>
        <v>44413</v>
      </c>
      <c r="Z15" s="21" t="s">
        <v>13</v>
      </c>
      <c r="AA15" s="47">
        <f>SUM(AA16:AA20)</f>
        <v>505438</v>
      </c>
      <c r="AB15" s="47">
        <f>SUM(AB16:AB20)</f>
        <v>261567</v>
      </c>
      <c r="AC15" s="71">
        <f>SUM(AC16:AC20)</f>
        <v>243871</v>
      </c>
      <c r="AD15" s="21" t="s">
        <v>14</v>
      </c>
      <c r="AE15" s="47">
        <f>SUM(AE16:AE20)</f>
        <v>597237</v>
      </c>
      <c r="AF15" s="47">
        <f>SUM(AF16:AF20)</f>
        <v>262755</v>
      </c>
      <c r="AG15" s="47">
        <f>SUM(AG16:AG20)</f>
        <v>334482</v>
      </c>
    </row>
    <row r="16" spans="1:33" s="32" customFormat="1" ht="15.75" customHeight="1">
      <c r="A16" s="27">
        <v>10</v>
      </c>
      <c r="B16" s="28">
        <v>1481</v>
      </c>
      <c r="C16" s="29">
        <v>792</v>
      </c>
      <c r="D16" s="29">
        <v>689</v>
      </c>
      <c r="E16" s="30">
        <v>45</v>
      </c>
      <c r="F16" s="28">
        <v>2000</v>
      </c>
      <c r="G16" s="29">
        <v>1022</v>
      </c>
      <c r="H16" s="29">
        <v>978</v>
      </c>
      <c r="I16" s="30">
        <v>80</v>
      </c>
      <c r="J16" s="28">
        <v>1397</v>
      </c>
      <c r="K16" s="29">
        <v>631</v>
      </c>
      <c r="L16" s="29">
        <v>766</v>
      </c>
      <c r="M16" s="31"/>
      <c r="N16" s="31"/>
      <c r="O16" s="31"/>
      <c r="P16" s="31"/>
      <c r="Q16" s="31"/>
      <c r="R16" s="31"/>
      <c r="S16" s="31"/>
      <c r="T16" s="31"/>
      <c r="U16" s="31"/>
      <c r="V16" s="27">
        <v>10</v>
      </c>
      <c r="W16" s="28">
        <f>B16*10</f>
        <v>14810</v>
      </c>
      <c r="X16" s="28">
        <f>C16*10</f>
        <v>7920</v>
      </c>
      <c r="Y16" s="72">
        <f>D16*10</f>
        <v>6890</v>
      </c>
      <c r="Z16" s="73">
        <v>45</v>
      </c>
      <c r="AA16" s="28">
        <f>F16*45</f>
        <v>90000</v>
      </c>
      <c r="AB16" s="28">
        <f>G16*45</f>
        <v>45990</v>
      </c>
      <c r="AC16" s="72">
        <f>H16*45</f>
        <v>44010</v>
      </c>
      <c r="AD16" s="73">
        <v>80</v>
      </c>
      <c r="AE16" s="28">
        <f>J16*80</f>
        <v>111760</v>
      </c>
      <c r="AF16" s="28">
        <f>K16*80</f>
        <v>50480</v>
      </c>
      <c r="AG16" s="28">
        <f>L16*80</f>
        <v>61280</v>
      </c>
    </row>
    <row r="17" spans="1:33" s="32" customFormat="1" ht="15.75" customHeight="1">
      <c r="A17" s="27">
        <v>11</v>
      </c>
      <c r="B17" s="28">
        <v>1524</v>
      </c>
      <c r="C17" s="29">
        <v>830</v>
      </c>
      <c r="D17" s="29">
        <v>694</v>
      </c>
      <c r="E17" s="30">
        <v>46</v>
      </c>
      <c r="F17" s="28">
        <v>2130</v>
      </c>
      <c r="G17" s="29">
        <v>1114</v>
      </c>
      <c r="H17" s="29">
        <v>1016</v>
      </c>
      <c r="I17" s="30">
        <v>81</v>
      </c>
      <c r="J17" s="28">
        <v>1602</v>
      </c>
      <c r="K17" s="29">
        <v>724</v>
      </c>
      <c r="L17" s="29">
        <v>878</v>
      </c>
      <c r="M17" s="31"/>
      <c r="N17" s="31"/>
      <c r="O17" s="31"/>
      <c r="P17" s="31"/>
      <c r="Q17" s="31"/>
      <c r="R17" s="31"/>
      <c r="S17" s="31"/>
      <c r="T17" s="31"/>
      <c r="U17" s="31"/>
      <c r="V17" s="27">
        <v>11</v>
      </c>
      <c r="W17" s="28">
        <f>B17*11</f>
        <v>16764</v>
      </c>
      <c r="X17" s="28">
        <f>C17*11</f>
        <v>9130</v>
      </c>
      <c r="Y17" s="72">
        <f>D17*11</f>
        <v>7634</v>
      </c>
      <c r="Z17" s="73">
        <v>46</v>
      </c>
      <c r="AA17" s="28">
        <f>F17*46</f>
        <v>97980</v>
      </c>
      <c r="AB17" s="28">
        <f>G17*46</f>
        <v>51244</v>
      </c>
      <c r="AC17" s="72">
        <f>H17*46</f>
        <v>46736</v>
      </c>
      <c r="AD17" s="73">
        <v>81</v>
      </c>
      <c r="AE17" s="28">
        <f>J17*81</f>
        <v>129762</v>
      </c>
      <c r="AF17" s="28">
        <f>K17*81</f>
        <v>58644</v>
      </c>
      <c r="AG17" s="28">
        <f>L17*81</f>
        <v>71118</v>
      </c>
    </row>
    <row r="18" spans="1:33" s="32" customFormat="1" ht="15.75" customHeight="1">
      <c r="A18" s="27">
        <v>12</v>
      </c>
      <c r="B18" s="28">
        <v>1600</v>
      </c>
      <c r="C18" s="29">
        <v>868</v>
      </c>
      <c r="D18" s="29">
        <v>732</v>
      </c>
      <c r="E18" s="30">
        <v>47</v>
      </c>
      <c r="F18" s="28">
        <v>2133</v>
      </c>
      <c r="G18" s="29">
        <v>1105</v>
      </c>
      <c r="H18" s="29">
        <v>1028</v>
      </c>
      <c r="I18" s="30">
        <v>82</v>
      </c>
      <c r="J18" s="28">
        <v>1461</v>
      </c>
      <c r="K18" s="29">
        <v>651</v>
      </c>
      <c r="L18" s="29">
        <v>810</v>
      </c>
      <c r="M18" s="31"/>
      <c r="N18" s="31"/>
      <c r="O18" s="31"/>
      <c r="P18" s="31"/>
      <c r="Q18" s="31"/>
      <c r="R18" s="31"/>
      <c r="S18" s="31"/>
      <c r="T18" s="31"/>
      <c r="U18" s="31"/>
      <c r="V18" s="27">
        <v>12</v>
      </c>
      <c r="W18" s="28">
        <f>B18*12</f>
        <v>19200</v>
      </c>
      <c r="X18" s="28">
        <f>C18*12</f>
        <v>10416</v>
      </c>
      <c r="Y18" s="72">
        <f>D18*12</f>
        <v>8784</v>
      </c>
      <c r="Z18" s="73">
        <v>47</v>
      </c>
      <c r="AA18" s="28">
        <f>F18*47</f>
        <v>100251</v>
      </c>
      <c r="AB18" s="28">
        <f>G18*47</f>
        <v>51935</v>
      </c>
      <c r="AC18" s="72">
        <f>H18*47</f>
        <v>48316</v>
      </c>
      <c r="AD18" s="73">
        <v>82</v>
      </c>
      <c r="AE18" s="28">
        <f>J18*82</f>
        <v>119802</v>
      </c>
      <c r="AF18" s="28">
        <f>K18*82</f>
        <v>53382</v>
      </c>
      <c r="AG18" s="28">
        <f>L18*82</f>
        <v>66420</v>
      </c>
    </row>
    <row r="19" spans="1:33" s="32" customFormat="1" ht="15.75" customHeight="1">
      <c r="A19" s="27">
        <v>13</v>
      </c>
      <c r="B19" s="28">
        <v>1591</v>
      </c>
      <c r="C19" s="29">
        <v>786</v>
      </c>
      <c r="D19" s="29">
        <v>805</v>
      </c>
      <c r="E19" s="30">
        <v>48</v>
      </c>
      <c r="F19" s="28">
        <v>2215</v>
      </c>
      <c r="G19" s="29">
        <v>1135</v>
      </c>
      <c r="H19" s="29">
        <v>1080</v>
      </c>
      <c r="I19" s="30">
        <v>83</v>
      </c>
      <c r="J19" s="28">
        <v>1471</v>
      </c>
      <c r="K19" s="29">
        <v>635</v>
      </c>
      <c r="L19" s="29">
        <v>836</v>
      </c>
      <c r="M19" s="31"/>
      <c r="N19" s="31"/>
      <c r="O19" s="31"/>
      <c r="P19" s="31"/>
      <c r="Q19" s="31"/>
      <c r="R19" s="31"/>
      <c r="S19" s="31"/>
      <c r="T19" s="31"/>
      <c r="U19" s="31"/>
      <c r="V19" s="27">
        <v>13</v>
      </c>
      <c r="W19" s="28">
        <f>B19*13</f>
        <v>20683</v>
      </c>
      <c r="X19" s="28">
        <f>C19*13</f>
        <v>10218</v>
      </c>
      <c r="Y19" s="72">
        <f>D19*13</f>
        <v>10465</v>
      </c>
      <c r="Z19" s="73">
        <v>48</v>
      </c>
      <c r="AA19" s="28">
        <f>F19*48</f>
        <v>106320</v>
      </c>
      <c r="AB19" s="28">
        <f>G19*48</f>
        <v>54480</v>
      </c>
      <c r="AC19" s="72">
        <f>H19*48</f>
        <v>51840</v>
      </c>
      <c r="AD19" s="73">
        <v>83</v>
      </c>
      <c r="AE19" s="28">
        <f>J19*83</f>
        <v>122093</v>
      </c>
      <c r="AF19" s="28">
        <f>K19*83</f>
        <v>52705</v>
      </c>
      <c r="AG19" s="28">
        <f>L19*83</f>
        <v>69388</v>
      </c>
    </row>
    <row r="20" spans="1:33" s="32" customFormat="1" ht="18" customHeight="1">
      <c r="A20" s="27">
        <v>14</v>
      </c>
      <c r="B20" s="28">
        <v>1572</v>
      </c>
      <c r="C20" s="29">
        <v>812</v>
      </c>
      <c r="D20" s="29">
        <v>760</v>
      </c>
      <c r="E20" s="36">
        <v>49</v>
      </c>
      <c r="F20" s="37">
        <v>2263</v>
      </c>
      <c r="G20" s="35">
        <v>1182</v>
      </c>
      <c r="H20" s="35">
        <v>1081</v>
      </c>
      <c r="I20" s="36">
        <v>84</v>
      </c>
      <c r="J20" s="37">
        <v>1355</v>
      </c>
      <c r="K20" s="35">
        <v>566</v>
      </c>
      <c r="L20" s="35">
        <v>789</v>
      </c>
      <c r="M20" s="31"/>
      <c r="N20" s="31"/>
      <c r="O20" s="31"/>
      <c r="P20" s="31"/>
      <c r="Q20" s="31"/>
      <c r="R20" s="31"/>
      <c r="S20" s="31"/>
      <c r="T20" s="31"/>
      <c r="U20" s="31"/>
      <c r="V20" s="33">
        <v>14</v>
      </c>
      <c r="W20" s="37">
        <f>B20*14</f>
        <v>22008</v>
      </c>
      <c r="X20" s="37">
        <f>C20*14</f>
        <v>11368</v>
      </c>
      <c r="Y20" s="66">
        <f>D20*14</f>
        <v>10640</v>
      </c>
      <c r="Z20" s="75">
        <v>49</v>
      </c>
      <c r="AA20" s="37">
        <f>F20*49</f>
        <v>110887</v>
      </c>
      <c r="AB20" s="37">
        <f>G20*49</f>
        <v>57918</v>
      </c>
      <c r="AC20" s="66">
        <f>H20*49</f>
        <v>52969</v>
      </c>
      <c r="AD20" s="75">
        <v>84</v>
      </c>
      <c r="AE20" s="37">
        <f>J20*84</f>
        <v>113820</v>
      </c>
      <c r="AF20" s="37">
        <f>K20*84</f>
        <v>47544</v>
      </c>
      <c r="AG20" s="37">
        <f>L20*84</f>
        <v>66276</v>
      </c>
    </row>
    <row r="21" spans="1:33" s="26" customFormat="1" ht="25.5" customHeight="1">
      <c r="A21" s="76" t="s">
        <v>15</v>
      </c>
      <c r="B21" s="77">
        <v>7702</v>
      </c>
      <c r="C21" s="77">
        <v>3983</v>
      </c>
      <c r="D21" s="78">
        <v>3719</v>
      </c>
      <c r="E21" s="45" t="s">
        <v>16</v>
      </c>
      <c r="F21" s="47">
        <v>11489</v>
      </c>
      <c r="G21" s="47">
        <v>5978</v>
      </c>
      <c r="H21" s="47">
        <v>5511</v>
      </c>
      <c r="I21" s="45" t="s">
        <v>17</v>
      </c>
      <c r="J21" s="47">
        <v>4965</v>
      </c>
      <c r="K21" s="47">
        <v>1980</v>
      </c>
      <c r="L21" s="47">
        <v>2985</v>
      </c>
      <c r="M21" s="24"/>
      <c r="N21" s="24"/>
      <c r="O21" s="24"/>
      <c r="P21" s="24"/>
      <c r="Q21" s="24"/>
      <c r="R21" s="24"/>
      <c r="S21" s="24"/>
      <c r="T21" s="24"/>
      <c r="U21" s="24"/>
      <c r="V21" s="21" t="s">
        <v>15</v>
      </c>
      <c r="W21" s="47">
        <f>SUM(W22:W26)</f>
        <v>130665</v>
      </c>
      <c r="X21" s="47">
        <f>SUM(X22:X26)</f>
        <v>67476</v>
      </c>
      <c r="Y21" s="71">
        <f>SUM(Y22:Y26)</f>
        <v>63189</v>
      </c>
      <c r="Z21" s="21" t="s">
        <v>16</v>
      </c>
      <c r="AA21" s="47">
        <f>SUM(AA22:AA26)</f>
        <v>597440</v>
      </c>
      <c r="AB21" s="47">
        <f>SUM(AB22:AB26)</f>
        <v>310812</v>
      </c>
      <c r="AC21" s="71">
        <f>SUM(AC22:AC26)</f>
        <v>286628</v>
      </c>
      <c r="AD21" s="21" t="s">
        <v>17</v>
      </c>
      <c r="AE21" s="47">
        <f>SUM(AE22:AE26)</f>
        <v>431170</v>
      </c>
      <c r="AF21" s="47">
        <f>SUM(AF22:AF26)</f>
        <v>171798</v>
      </c>
      <c r="AG21" s="47">
        <f>SUM(AG22:AG26)</f>
        <v>259372</v>
      </c>
    </row>
    <row r="22" spans="1:33" s="32" customFormat="1" ht="15.75" customHeight="1">
      <c r="A22" s="27">
        <v>15</v>
      </c>
      <c r="B22" s="28">
        <v>1583</v>
      </c>
      <c r="C22" s="29">
        <v>861</v>
      </c>
      <c r="D22" s="29">
        <v>722</v>
      </c>
      <c r="E22" s="30">
        <v>50</v>
      </c>
      <c r="F22" s="28">
        <v>2240</v>
      </c>
      <c r="G22" s="29">
        <v>1196</v>
      </c>
      <c r="H22" s="29">
        <v>1044</v>
      </c>
      <c r="I22" s="30">
        <v>85</v>
      </c>
      <c r="J22" s="28">
        <v>1236</v>
      </c>
      <c r="K22" s="29">
        <v>510</v>
      </c>
      <c r="L22" s="29">
        <v>726</v>
      </c>
      <c r="M22" s="31"/>
      <c r="N22" s="31"/>
      <c r="O22" s="31"/>
      <c r="P22" s="31"/>
      <c r="Q22" s="31"/>
      <c r="R22" s="31"/>
      <c r="S22" s="31"/>
      <c r="T22" s="31"/>
      <c r="U22" s="31"/>
      <c r="V22" s="27">
        <v>15</v>
      </c>
      <c r="W22" s="28">
        <f>B22*15</f>
        <v>23745</v>
      </c>
      <c r="X22" s="28">
        <f>C22*15</f>
        <v>12915</v>
      </c>
      <c r="Y22" s="72">
        <f>D22*15</f>
        <v>10830</v>
      </c>
      <c r="Z22" s="73">
        <v>50</v>
      </c>
      <c r="AA22" s="28">
        <f>F22*50</f>
        <v>112000</v>
      </c>
      <c r="AB22" s="28">
        <f>G22*50</f>
        <v>59800</v>
      </c>
      <c r="AC22" s="72">
        <f>H22*50</f>
        <v>52200</v>
      </c>
      <c r="AD22" s="73">
        <v>85</v>
      </c>
      <c r="AE22" s="28">
        <f>J22*85</f>
        <v>105060</v>
      </c>
      <c r="AF22" s="28">
        <f>K22*85</f>
        <v>43350</v>
      </c>
      <c r="AG22" s="28">
        <f>L22*85</f>
        <v>61710</v>
      </c>
    </row>
    <row r="23" spans="1:33" s="32" customFormat="1" ht="15.75" customHeight="1">
      <c r="A23" s="27">
        <v>16</v>
      </c>
      <c r="B23" s="28">
        <v>1587</v>
      </c>
      <c r="C23" s="29">
        <v>795</v>
      </c>
      <c r="D23" s="29">
        <v>792</v>
      </c>
      <c r="E23" s="30">
        <v>51</v>
      </c>
      <c r="F23" s="28">
        <v>2340</v>
      </c>
      <c r="G23" s="29">
        <v>1208</v>
      </c>
      <c r="H23" s="29">
        <v>1132</v>
      </c>
      <c r="I23" s="30">
        <v>86</v>
      </c>
      <c r="J23" s="28">
        <v>969</v>
      </c>
      <c r="K23" s="29">
        <v>415</v>
      </c>
      <c r="L23" s="29">
        <v>554</v>
      </c>
      <c r="M23" s="31"/>
      <c r="N23" s="31"/>
      <c r="O23" s="31"/>
      <c r="P23" s="31"/>
      <c r="Q23" s="31"/>
      <c r="R23" s="31"/>
      <c r="S23" s="31"/>
      <c r="T23" s="31"/>
      <c r="U23" s="31"/>
      <c r="V23" s="27">
        <v>16</v>
      </c>
      <c r="W23" s="28">
        <f>B23*16</f>
        <v>25392</v>
      </c>
      <c r="X23" s="28">
        <f>C23*16</f>
        <v>12720</v>
      </c>
      <c r="Y23" s="72">
        <f>D23*16</f>
        <v>12672</v>
      </c>
      <c r="Z23" s="73">
        <v>51</v>
      </c>
      <c r="AA23" s="28">
        <f>F23*51</f>
        <v>119340</v>
      </c>
      <c r="AB23" s="28">
        <f>G23*51</f>
        <v>61608</v>
      </c>
      <c r="AC23" s="72">
        <f>H23*51</f>
        <v>57732</v>
      </c>
      <c r="AD23" s="73">
        <v>86</v>
      </c>
      <c r="AE23" s="28">
        <f>J23*86</f>
        <v>83334</v>
      </c>
      <c r="AF23" s="28">
        <f>K23*86</f>
        <v>35690</v>
      </c>
      <c r="AG23" s="28">
        <f>L23*86</f>
        <v>47644</v>
      </c>
    </row>
    <row r="24" spans="1:33" s="32" customFormat="1" ht="15.75" customHeight="1">
      <c r="A24" s="27">
        <v>17</v>
      </c>
      <c r="B24" s="28">
        <v>1526</v>
      </c>
      <c r="C24" s="29">
        <v>790</v>
      </c>
      <c r="D24" s="29">
        <v>736</v>
      </c>
      <c r="E24" s="30">
        <v>52</v>
      </c>
      <c r="F24" s="28">
        <v>2359</v>
      </c>
      <c r="G24" s="29">
        <v>1206</v>
      </c>
      <c r="H24" s="29">
        <v>1153</v>
      </c>
      <c r="I24" s="30">
        <v>87</v>
      </c>
      <c r="J24" s="28">
        <v>973</v>
      </c>
      <c r="K24" s="29">
        <v>389</v>
      </c>
      <c r="L24" s="29">
        <v>584</v>
      </c>
      <c r="M24" s="31"/>
      <c r="N24" s="31"/>
      <c r="O24" s="31"/>
      <c r="P24" s="31"/>
      <c r="Q24" s="31"/>
      <c r="R24" s="31"/>
      <c r="S24" s="31"/>
      <c r="T24" s="31"/>
      <c r="U24" s="31"/>
      <c r="V24" s="27">
        <v>17</v>
      </c>
      <c r="W24" s="28">
        <f>B24*17</f>
        <v>25942</v>
      </c>
      <c r="X24" s="28">
        <f>C24*17</f>
        <v>13430</v>
      </c>
      <c r="Y24" s="72">
        <f>D24*17</f>
        <v>12512</v>
      </c>
      <c r="Z24" s="73">
        <v>52</v>
      </c>
      <c r="AA24" s="28">
        <f>F24*52</f>
        <v>122668</v>
      </c>
      <c r="AB24" s="28">
        <f>G24*52</f>
        <v>62712</v>
      </c>
      <c r="AC24" s="72">
        <f>H24*52</f>
        <v>59956</v>
      </c>
      <c r="AD24" s="73">
        <v>87</v>
      </c>
      <c r="AE24" s="28">
        <f>J24*87</f>
        <v>84651</v>
      </c>
      <c r="AF24" s="28">
        <f>K24*87</f>
        <v>33843</v>
      </c>
      <c r="AG24" s="28">
        <f>L24*87</f>
        <v>50808</v>
      </c>
    </row>
    <row r="25" spans="1:33" s="32" customFormat="1" ht="15.75" customHeight="1">
      <c r="A25" s="27">
        <v>18</v>
      </c>
      <c r="B25" s="28">
        <v>1528</v>
      </c>
      <c r="C25" s="29">
        <v>792</v>
      </c>
      <c r="D25" s="29">
        <v>736</v>
      </c>
      <c r="E25" s="30">
        <v>53</v>
      </c>
      <c r="F25" s="28">
        <v>2268</v>
      </c>
      <c r="G25" s="29">
        <v>1180</v>
      </c>
      <c r="H25" s="29">
        <v>1088</v>
      </c>
      <c r="I25" s="30">
        <v>88</v>
      </c>
      <c r="J25" s="28">
        <v>918</v>
      </c>
      <c r="K25" s="29">
        <v>359</v>
      </c>
      <c r="L25" s="29">
        <v>559</v>
      </c>
      <c r="M25" s="31"/>
      <c r="N25" s="31"/>
      <c r="O25" s="31"/>
      <c r="P25" s="31"/>
      <c r="Q25" s="31"/>
      <c r="R25" s="31"/>
      <c r="S25" s="31"/>
      <c r="T25" s="31"/>
      <c r="U25" s="31"/>
      <c r="V25" s="27">
        <v>18</v>
      </c>
      <c r="W25" s="28">
        <f>B25*18</f>
        <v>27504</v>
      </c>
      <c r="X25" s="28">
        <f>C25*18</f>
        <v>14256</v>
      </c>
      <c r="Y25" s="72">
        <f>D25*18</f>
        <v>13248</v>
      </c>
      <c r="Z25" s="73">
        <v>53</v>
      </c>
      <c r="AA25" s="28">
        <f>F25*53</f>
        <v>120204</v>
      </c>
      <c r="AB25" s="28">
        <f>G25*53</f>
        <v>62540</v>
      </c>
      <c r="AC25" s="72">
        <f>H25*53</f>
        <v>57664</v>
      </c>
      <c r="AD25" s="73">
        <v>88</v>
      </c>
      <c r="AE25" s="28">
        <f>J25*88</f>
        <v>80784</v>
      </c>
      <c r="AF25" s="28">
        <f>K25*88</f>
        <v>31592</v>
      </c>
      <c r="AG25" s="28">
        <f>L25*88</f>
        <v>49192</v>
      </c>
    </row>
    <row r="26" spans="1:33" s="32" customFormat="1" ht="18" customHeight="1">
      <c r="A26" s="27">
        <v>19</v>
      </c>
      <c r="B26" s="28">
        <v>1478</v>
      </c>
      <c r="C26" s="29">
        <v>745</v>
      </c>
      <c r="D26" s="35">
        <v>733</v>
      </c>
      <c r="E26" s="36">
        <v>54</v>
      </c>
      <c r="F26" s="37">
        <v>2282</v>
      </c>
      <c r="G26" s="35">
        <v>1188</v>
      </c>
      <c r="H26" s="35">
        <v>1094</v>
      </c>
      <c r="I26" s="36">
        <v>89</v>
      </c>
      <c r="J26" s="37">
        <v>869</v>
      </c>
      <c r="K26" s="35">
        <v>307</v>
      </c>
      <c r="L26" s="35">
        <v>562</v>
      </c>
      <c r="M26" s="31"/>
      <c r="N26" s="31"/>
      <c r="O26" s="31"/>
      <c r="P26" s="31"/>
      <c r="Q26" s="31"/>
      <c r="R26" s="31"/>
      <c r="S26" s="31"/>
      <c r="T26" s="31"/>
      <c r="U26" s="31"/>
      <c r="V26" s="33">
        <v>19</v>
      </c>
      <c r="W26" s="37">
        <f>B26*19</f>
        <v>28082</v>
      </c>
      <c r="X26" s="37">
        <f>C26*19</f>
        <v>14155</v>
      </c>
      <c r="Y26" s="66">
        <f>D26*19</f>
        <v>13927</v>
      </c>
      <c r="Z26" s="75">
        <v>54</v>
      </c>
      <c r="AA26" s="37">
        <f>F26*54</f>
        <v>123228</v>
      </c>
      <c r="AB26" s="37">
        <f>G26*54</f>
        <v>64152</v>
      </c>
      <c r="AC26" s="66">
        <f>H26*54</f>
        <v>59076</v>
      </c>
      <c r="AD26" s="75">
        <v>89</v>
      </c>
      <c r="AE26" s="37">
        <f>J26*89</f>
        <v>77341</v>
      </c>
      <c r="AF26" s="37">
        <f>K26*89</f>
        <v>27323</v>
      </c>
      <c r="AG26" s="37">
        <f>L26*89</f>
        <v>50018</v>
      </c>
    </row>
    <row r="27" spans="1:33" s="26" customFormat="1" ht="25.5" customHeight="1">
      <c r="A27" s="76" t="s">
        <v>18</v>
      </c>
      <c r="B27" s="77">
        <v>6880</v>
      </c>
      <c r="C27" s="77">
        <v>3569</v>
      </c>
      <c r="D27" s="47">
        <v>3311</v>
      </c>
      <c r="E27" s="45" t="s">
        <v>19</v>
      </c>
      <c r="F27" s="47">
        <v>9781</v>
      </c>
      <c r="G27" s="47">
        <v>4905</v>
      </c>
      <c r="H27" s="47">
        <v>4876</v>
      </c>
      <c r="I27" s="45" t="s">
        <v>20</v>
      </c>
      <c r="J27" s="47">
        <v>2762</v>
      </c>
      <c r="K27" s="47">
        <v>841</v>
      </c>
      <c r="L27" s="47">
        <v>1921</v>
      </c>
      <c r="M27" s="24"/>
      <c r="N27" s="24"/>
      <c r="O27" s="24"/>
      <c r="P27" s="24"/>
      <c r="Q27" s="24"/>
      <c r="R27" s="24"/>
      <c r="S27" s="24"/>
      <c r="T27" s="24"/>
      <c r="U27" s="24"/>
      <c r="V27" s="21" t="s">
        <v>18</v>
      </c>
      <c r="W27" s="47">
        <f>SUM(W28:W32)</f>
        <v>151043</v>
      </c>
      <c r="X27" s="47">
        <f>SUM(X28:X32)</f>
        <v>78364</v>
      </c>
      <c r="Y27" s="71">
        <f>SUM(Y28:Y32)</f>
        <v>72679</v>
      </c>
      <c r="Z27" s="21" t="s">
        <v>19</v>
      </c>
      <c r="AA27" s="47">
        <f>SUM(AA28:AA32)</f>
        <v>555973</v>
      </c>
      <c r="AB27" s="47">
        <f>SUM(AB28:AB32)</f>
        <v>278752</v>
      </c>
      <c r="AC27" s="71">
        <f>SUM(AC28:AC32)</f>
        <v>277221</v>
      </c>
      <c r="AD27" s="21" t="s">
        <v>20</v>
      </c>
      <c r="AE27" s="47">
        <f>SUM(AE28:AE32)</f>
        <v>253151</v>
      </c>
      <c r="AF27" s="47">
        <f>SUM(AF28:AF32)</f>
        <v>77007</v>
      </c>
      <c r="AG27" s="47">
        <f>SUM(AG28:AG32)</f>
        <v>176144</v>
      </c>
    </row>
    <row r="28" spans="1:33" s="32" customFormat="1" ht="15.75" customHeight="1">
      <c r="A28" s="27">
        <v>20</v>
      </c>
      <c r="B28" s="28">
        <v>1435</v>
      </c>
      <c r="C28" s="29">
        <v>736</v>
      </c>
      <c r="D28" s="29">
        <v>699</v>
      </c>
      <c r="E28" s="30">
        <v>55</v>
      </c>
      <c r="F28" s="28">
        <v>2150</v>
      </c>
      <c r="G28" s="29">
        <v>1079</v>
      </c>
      <c r="H28" s="29">
        <v>1071</v>
      </c>
      <c r="I28" s="30">
        <v>90</v>
      </c>
      <c r="J28" s="28">
        <v>731</v>
      </c>
      <c r="K28" s="29">
        <v>248</v>
      </c>
      <c r="L28" s="29">
        <v>483</v>
      </c>
      <c r="M28" s="31"/>
      <c r="N28" s="31"/>
      <c r="O28" s="31"/>
      <c r="P28" s="31"/>
      <c r="Q28" s="31"/>
      <c r="R28" s="31"/>
      <c r="S28" s="31"/>
      <c r="T28" s="31"/>
      <c r="U28" s="31"/>
      <c r="V28" s="27">
        <v>20</v>
      </c>
      <c r="W28" s="28">
        <f>B28*20</f>
        <v>28700</v>
      </c>
      <c r="X28" s="28">
        <f>C28*20</f>
        <v>14720</v>
      </c>
      <c r="Y28" s="72">
        <f>D28*20</f>
        <v>13980</v>
      </c>
      <c r="Z28" s="73">
        <v>55</v>
      </c>
      <c r="AA28" s="28">
        <f>F28*55</f>
        <v>118250</v>
      </c>
      <c r="AB28" s="28">
        <f>G28*55</f>
        <v>59345</v>
      </c>
      <c r="AC28" s="72">
        <f>H28*55</f>
        <v>58905</v>
      </c>
      <c r="AD28" s="73">
        <v>90</v>
      </c>
      <c r="AE28" s="28">
        <f>J28*90</f>
        <v>65790</v>
      </c>
      <c r="AF28" s="28">
        <f>K28*90</f>
        <v>22320</v>
      </c>
      <c r="AG28" s="28">
        <f>L28*90</f>
        <v>43470</v>
      </c>
    </row>
    <row r="29" spans="1:33" s="32" customFormat="1" ht="15.75" customHeight="1">
      <c r="A29" s="27">
        <v>21</v>
      </c>
      <c r="B29" s="28">
        <v>1389</v>
      </c>
      <c r="C29" s="29">
        <v>717</v>
      </c>
      <c r="D29" s="29">
        <v>672</v>
      </c>
      <c r="E29" s="30">
        <v>56</v>
      </c>
      <c r="F29" s="28">
        <v>2061</v>
      </c>
      <c r="G29" s="29">
        <v>1083</v>
      </c>
      <c r="H29" s="29">
        <v>978</v>
      </c>
      <c r="I29" s="30">
        <v>91</v>
      </c>
      <c r="J29" s="28">
        <v>670</v>
      </c>
      <c r="K29" s="29">
        <v>197</v>
      </c>
      <c r="L29" s="29">
        <v>473</v>
      </c>
      <c r="M29" s="31"/>
      <c r="N29" s="31"/>
      <c r="O29" s="31"/>
      <c r="P29" s="31"/>
      <c r="Q29" s="31"/>
      <c r="R29" s="31"/>
      <c r="S29" s="31"/>
      <c r="T29" s="31"/>
      <c r="U29" s="31"/>
      <c r="V29" s="27">
        <v>21</v>
      </c>
      <c r="W29" s="28">
        <f>B29*21</f>
        <v>29169</v>
      </c>
      <c r="X29" s="28">
        <f>C29*21</f>
        <v>15057</v>
      </c>
      <c r="Y29" s="72">
        <f>D29*21</f>
        <v>14112</v>
      </c>
      <c r="Z29" s="73">
        <v>56</v>
      </c>
      <c r="AA29" s="28">
        <f>F29*56</f>
        <v>115416</v>
      </c>
      <c r="AB29" s="28">
        <f>G29*56</f>
        <v>60648</v>
      </c>
      <c r="AC29" s="72">
        <f>H29*56</f>
        <v>54768</v>
      </c>
      <c r="AD29" s="73">
        <v>91</v>
      </c>
      <c r="AE29" s="28">
        <f>J29*91</f>
        <v>60970</v>
      </c>
      <c r="AF29" s="28">
        <f>K29*91</f>
        <v>17927</v>
      </c>
      <c r="AG29" s="28">
        <f>L29*91</f>
        <v>43043</v>
      </c>
    </row>
    <row r="30" spans="1:33" s="32" customFormat="1" ht="15.75" customHeight="1">
      <c r="A30" s="27">
        <v>22</v>
      </c>
      <c r="B30" s="28">
        <v>1395</v>
      </c>
      <c r="C30" s="29">
        <v>734</v>
      </c>
      <c r="D30" s="29">
        <v>661</v>
      </c>
      <c r="E30" s="30">
        <v>57</v>
      </c>
      <c r="F30" s="28">
        <v>2127</v>
      </c>
      <c r="G30" s="29">
        <v>1028</v>
      </c>
      <c r="H30" s="29">
        <v>1099</v>
      </c>
      <c r="I30" s="30">
        <v>92</v>
      </c>
      <c r="J30" s="28">
        <v>540</v>
      </c>
      <c r="K30" s="29">
        <v>162</v>
      </c>
      <c r="L30" s="29">
        <v>378</v>
      </c>
      <c r="M30" s="31"/>
      <c r="N30" s="31"/>
      <c r="O30" s="31"/>
      <c r="P30" s="31"/>
      <c r="Q30" s="31"/>
      <c r="R30" s="31"/>
      <c r="S30" s="31"/>
      <c r="T30" s="31"/>
      <c r="U30" s="31"/>
      <c r="V30" s="27">
        <v>22</v>
      </c>
      <c r="W30" s="28">
        <f>B30*22</f>
        <v>30690</v>
      </c>
      <c r="X30" s="28">
        <f>C30*22</f>
        <v>16148</v>
      </c>
      <c r="Y30" s="72">
        <f>D30*22</f>
        <v>14542</v>
      </c>
      <c r="Z30" s="73">
        <v>57</v>
      </c>
      <c r="AA30" s="28">
        <f>F30*57</f>
        <v>121239</v>
      </c>
      <c r="AB30" s="28">
        <f>G30*57</f>
        <v>58596</v>
      </c>
      <c r="AC30" s="72">
        <f>H30*57</f>
        <v>62643</v>
      </c>
      <c r="AD30" s="73">
        <v>92</v>
      </c>
      <c r="AE30" s="28">
        <f>J30*92</f>
        <v>49680</v>
      </c>
      <c r="AF30" s="28">
        <f>K30*92</f>
        <v>14904</v>
      </c>
      <c r="AG30" s="28">
        <f>L30*92</f>
        <v>34776</v>
      </c>
    </row>
    <row r="31" spans="1:33" s="32" customFormat="1" ht="15.75" customHeight="1">
      <c r="A31" s="27">
        <v>23</v>
      </c>
      <c r="B31" s="28">
        <v>1380</v>
      </c>
      <c r="C31" s="29">
        <v>729</v>
      </c>
      <c r="D31" s="29">
        <v>651</v>
      </c>
      <c r="E31" s="30">
        <v>58</v>
      </c>
      <c r="F31" s="28">
        <v>2069</v>
      </c>
      <c r="G31" s="29">
        <v>1022</v>
      </c>
      <c r="H31" s="29">
        <v>1047</v>
      </c>
      <c r="I31" s="30">
        <v>93</v>
      </c>
      <c r="J31" s="28">
        <v>463</v>
      </c>
      <c r="K31" s="29">
        <v>140</v>
      </c>
      <c r="L31" s="29">
        <v>323</v>
      </c>
      <c r="M31" s="31"/>
      <c r="N31" s="31"/>
      <c r="O31" s="31"/>
      <c r="P31" s="31"/>
      <c r="Q31" s="31"/>
      <c r="R31" s="31"/>
      <c r="S31" s="31"/>
      <c r="T31" s="31"/>
      <c r="U31" s="31"/>
      <c r="V31" s="27">
        <v>23</v>
      </c>
      <c r="W31" s="28">
        <f>B31*23</f>
        <v>31740</v>
      </c>
      <c r="X31" s="28">
        <f>C31*23</f>
        <v>16767</v>
      </c>
      <c r="Y31" s="72">
        <f>D31*23</f>
        <v>14973</v>
      </c>
      <c r="Z31" s="73">
        <v>58</v>
      </c>
      <c r="AA31" s="28">
        <f>F31*58</f>
        <v>120002</v>
      </c>
      <c r="AB31" s="28">
        <f>G31*58</f>
        <v>59276</v>
      </c>
      <c r="AC31" s="72">
        <f>H31*58</f>
        <v>60726</v>
      </c>
      <c r="AD31" s="73">
        <v>93</v>
      </c>
      <c r="AE31" s="28">
        <f>J31*93</f>
        <v>43059</v>
      </c>
      <c r="AF31" s="28">
        <f>K31*93</f>
        <v>13020</v>
      </c>
      <c r="AG31" s="28">
        <f>L31*93</f>
        <v>30039</v>
      </c>
    </row>
    <row r="32" spans="1:33" s="32" customFormat="1" ht="18" customHeight="1">
      <c r="A32" s="33">
        <v>24</v>
      </c>
      <c r="B32" s="37">
        <v>1281</v>
      </c>
      <c r="C32" s="35">
        <v>653</v>
      </c>
      <c r="D32" s="35">
        <v>628</v>
      </c>
      <c r="E32" s="36">
        <v>59</v>
      </c>
      <c r="F32" s="37">
        <v>1374</v>
      </c>
      <c r="G32" s="35">
        <v>693</v>
      </c>
      <c r="H32" s="35">
        <v>681</v>
      </c>
      <c r="I32" s="36">
        <v>94</v>
      </c>
      <c r="J32" s="37">
        <v>358</v>
      </c>
      <c r="K32" s="35">
        <v>94</v>
      </c>
      <c r="L32" s="35">
        <v>264</v>
      </c>
      <c r="M32" s="31"/>
      <c r="N32" s="31"/>
      <c r="O32" s="31"/>
      <c r="P32" s="31"/>
      <c r="Q32" s="31"/>
      <c r="R32" s="31"/>
      <c r="S32" s="31"/>
      <c r="T32" s="31"/>
      <c r="U32" s="31"/>
      <c r="V32" s="33">
        <v>24</v>
      </c>
      <c r="W32" s="37">
        <f>B32*24</f>
        <v>30744</v>
      </c>
      <c r="X32" s="37">
        <f>C32*24</f>
        <v>15672</v>
      </c>
      <c r="Y32" s="66">
        <f>D32*24</f>
        <v>15072</v>
      </c>
      <c r="Z32" s="75">
        <v>59</v>
      </c>
      <c r="AA32" s="37">
        <f>F32*59</f>
        <v>81066</v>
      </c>
      <c r="AB32" s="37">
        <f>G32*59</f>
        <v>40887</v>
      </c>
      <c r="AC32" s="66">
        <f>H32*59</f>
        <v>40179</v>
      </c>
      <c r="AD32" s="75">
        <v>94</v>
      </c>
      <c r="AE32" s="37">
        <f>J32*94</f>
        <v>33652</v>
      </c>
      <c r="AF32" s="37">
        <f>K32*94</f>
        <v>8836</v>
      </c>
      <c r="AG32" s="37">
        <f>L32*94</f>
        <v>24816</v>
      </c>
    </row>
    <row r="33" spans="1:33" s="26" customFormat="1" ht="25.5" customHeight="1">
      <c r="A33" s="21" t="s">
        <v>21</v>
      </c>
      <c r="B33" s="47">
        <v>6507</v>
      </c>
      <c r="C33" s="47">
        <v>3478</v>
      </c>
      <c r="D33" s="47">
        <v>3029</v>
      </c>
      <c r="E33" s="45" t="s">
        <v>22</v>
      </c>
      <c r="F33" s="47">
        <v>9598</v>
      </c>
      <c r="G33" s="47">
        <v>4881</v>
      </c>
      <c r="H33" s="47">
        <v>4717</v>
      </c>
      <c r="I33" s="46" t="s">
        <v>23</v>
      </c>
      <c r="J33" s="47">
        <v>1070</v>
      </c>
      <c r="K33" s="47">
        <v>239</v>
      </c>
      <c r="L33" s="47">
        <v>831</v>
      </c>
      <c r="M33" s="24"/>
      <c r="N33" s="24"/>
      <c r="O33" s="24"/>
      <c r="P33" s="24"/>
      <c r="Q33" s="24"/>
      <c r="R33" s="24"/>
      <c r="S33" s="24"/>
      <c r="T33" s="24"/>
      <c r="U33" s="24"/>
      <c r="V33" s="21" t="s">
        <v>21</v>
      </c>
      <c r="W33" s="47">
        <f>SUM(W34:W38)</f>
        <v>175776</v>
      </c>
      <c r="X33" s="47">
        <f>SUM(X34:X38)</f>
        <v>93846</v>
      </c>
      <c r="Y33" s="71">
        <f>SUM(Y34:Y38)</f>
        <v>81930</v>
      </c>
      <c r="Z33" s="21" t="s">
        <v>22</v>
      </c>
      <c r="AA33" s="47">
        <f>SUM(AA34:AA38)</f>
        <v>594604</v>
      </c>
      <c r="AB33" s="47">
        <f>SUM(AB34:AB38)</f>
        <v>302379</v>
      </c>
      <c r="AC33" s="71">
        <f>SUM(AC34:AC38)</f>
        <v>292225</v>
      </c>
      <c r="AD33" s="79" t="s">
        <v>23</v>
      </c>
      <c r="AE33" s="47">
        <f>SUM(AE34:AE43)</f>
        <v>103874</v>
      </c>
      <c r="AF33" s="47">
        <f>SUM(AF34:AF43)</f>
        <v>23152</v>
      </c>
      <c r="AG33" s="47">
        <f>SUM(AG34:AG43)</f>
        <v>80722</v>
      </c>
    </row>
    <row r="34" spans="1:33" s="32" customFormat="1" ht="15.75" customHeight="1">
      <c r="A34" s="27">
        <v>25</v>
      </c>
      <c r="B34" s="28">
        <v>1260</v>
      </c>
      <c r="C34" s="29">
        <v>683</v>
      </c>
      <c r="D34" s="29">
        <v>577</v>
      </c>
      <c r="E34" s="30">
        <v>60</v>
      </c>
      <c r="F34" s="28">
        <v>2043</v>
      </c>
      <c r="G34" s="29">
        <v>1028</v>
      </c>
      <c r="H34" s="29">
        <v>1015</v>
      </c>
      <c r="I34" s="30">
        <v>95</v>
      </c>
      <c r="J34" s="28">
        <v>284</v>
      </c>
      <c r="K34" s="29">
        <v>68</v>
      </c>
      <c r="L34" s="29">
        <v>216</v>
      </c>
      <c r="M34" s="31"/>
      <c r="N34" s="31"/>
      <c r="O34" s="31"/>
      <c r="P34" s="31"/>
      <c r="Q34" s="31"/>
      <c r="R34" s="31"/>
      <c r="S34" s="31"/>
      <c r="T34" s="31"/>
      <c r="U34" s="31"/>
      <c r="V34" s="27">
        <v>25</v>
      </c>
      <c r="W34" s="28">
        <f>B34*25</f>
        <v>31500</v>
      </c>
      <c r="X34" s="28">
        <f>C34*25</f>
        <v>17075</v>
      </c>
      <c r="Y34" s="72">
        <f>D34*25</f>
        <v>14425</v>
      </c>
      <c r="Z34" s="73">
        <v>60</v>
      </c>
      <c r="AA34" s="28">
        <f>F34*60</f>
        <v>122580</v>
      </c>
      <c r="AB34" s="28">
        <f>G34*60</f>
        <v>61680</v>
      </c>
      <c r="AC34" s="72">
        <f>H34*60</f>
        <v>60900</v>
      </c>
      <c r="AD34" s="80">
        <v>95</v>
      </c>
      <c r="AE34" s="81">
        <f>J34*95</f>
        <v>26980</v>
      </c>
      <c r="AF34" s="81">
        <f>K34*95</f>
        <v>6460</v>
      </c>
      <c r="AG34" s="81">
        <f>L34*95</f>
        <v>20520</v>
      </c>
    </row>
    <row r="35" spans="1:33" s="32" customFormat="1" ht="15.75" customHeight="1">
      <c r="A35" s="27">
        <v>26</v>
      </c>
      <c r="B35" s="28">
        <v>1374</v>
      </c>
      <c r="C35" s="29">
        <v>758</v>
      </c>
      <c r="D35" s="29">
        <v>616</v>
      </c>
      <c r="E35" s="30">
        <v>61</v>
      </c>
      <c r="F35" s="28">
        <v>1950</v>
      </c>
      <c r="G35" s="29">
        <v>996</v>
      </c>
      <c r="H35" s="29">
        <v>954</v>
      </c>
      <c r="I35" s="30">
        <v>96</v>
      </c>
      <c r="J35" s="28">
        <v>247</v>
      </c>
      <c r="K35" s="29">
        <v>56</v>
      </c>
      <c r="L35" s="29">
        <v>191</v>
      </c>
      <c r="M35" s="31"/>
      <c r="N35" s="31"/>
      <c r="O35" s="31"/>
      <c r="P35" s="31"/>
      <c r="Q35" s="31"/>
      <c r="R35" s="31"/>
      <c r="S35" s="31"/>
      <c r="T35" s="31"/>
      <c r="U35" s="31"/>
      <c r="V35" s="27">
        <v>26</v>
      </c>
      <c r="W35" s="28">
        <f>B35*26</f>
        <v>35724</v>
      </c>
      <c r="X35" s="28">
        <f>C35*26</f>
        <v>19708</v>
      </c>
      <c r="Y35" s="72">
        <f>D35*26</f>
        <v>16016</v>
      </c>
      <c r="Z35" s="73">
        <v>61</v>
      </c>
      <c r="AA35" s="28">
        <f>F35*61</f>
        <v>118950</v>
      </c>
      <c r="AB35" s="28">
        <f>G35*61</f>
        <v>60756</v>
      </c>
      <c r="AC35" s="72">
        <f>H35*61</f>
        <v>58194</v>
      </c>
      <c r="AD35" s="80">
        <v>96</v>
      </c>
      <c r="AE35" s="81">
        <f>J35*96</f>
        <v>23712</v>
      </c>
      <c r="AF35" s="81">
        <f>K35*96</f>
        <v>5376</v>
      </c>
      <c r="AG35" s="81">
        <f>L35*96</f>
        <v>18336</v>
      </c>
    </row>
    <row r="36" spans="1:33" s="32" customFormat="1" ht="15.75" customHeight="1">
      <c r="A36" s="27">
        <v>27</v>
      </c>
      <c r="B36" s="28">
        <v>1229</v>
      </c>
      <c r="C36" s="29">
        <v>649</v>
      </c>
      <c r="D36" s="29">
        <v>580</v>
      </c>
      <c r="E36" s="30">
        <v>62</v>
      </c>
      <c r="F36" s="28">
        <v>1884</v>
      </c>
      <c r="G36" s="29">
        <v>968</v>
      </c>
      <c r="H36" s="29">
        <v>916</v>
      </c>
      <c r="I36" s="30">
        <v>97</v>
      </c>
      <c r="J36" s="28">
        <v>183</v>
      </c>
      <c r="K36" s="29">
        <v>49</v>
      </c>
      <c r="L36" s="29">
        <v>134</v>
      </c>
      <c r="M36" s="31"/>
      <c r="N36" s="31"/>
      <c r="O36" s="31"/>
      <c r="P36" s="31"/>
      <c r="Q36" s="31"/>
      <c r="R36" s="31"/>
      <c r="S36" s="31"/>
      <c r="T36" s="31"/>
      <c r="U36" s="31"/>
      <c r="V36" s="27">
        <v>27</v>
      </c>
      <c r="W36" s="28">
        <f>B36*27</f>
        <v>33183</v>
      </c>
      <c r="X36" s="28">
        <f>C36*27</f>
        <v>17523</v>
      </c>
      <c r="Y36" s="72">
        <f>D36*27</f>
        <v>15660</v>
      </c>
      <c r="Z36" s="73">
        <v>62</v>
      </c>
      <c r="AA36" s="28">
        <f>F36*62</f>
        <v>116808</v>
      </c>
      <c r="AB36" s="28">
        <f>G36*62</f>
        <v>60016</v>
      </c>
      <c r="AC36" s="72">
        <f>H36*62</f>
        <v>56792</v>
      </c>
      <c r="AD36" s="80">
        <v>97</v>
      </c>
      <c r="AE36" s="81">
        <f>J36*97</f>
        <v>17751</v>
      </c>
      <c r="AF36" s="81">
        <f>K36*97</f>
        <v>4753</v>
      </c>
      <c r="AG36" s="81">
        <f>L36*97</f>
        <v>12998</v>
      </c>
    </row>
    <row r="37" spans="1:33" s="32" customFormat="1" ht="15.75" customHeight="1">
      <c r="A37" s="27">
        <v>28</v>
      </c>
      <c r="B37" s="28">
        <v>1307</v>
      </c>
      <c r="C37" s="29">
        <v>712</v>
      </c>
      <c r="D37" s="29">
        <v>595</v>
      </c>
      <c r="E37" s="30">
        <v>63</v>
      </c>
      <c r="F37" s="28">
        <v>1878</v>
      </c>
      <c r="G37" s="29">
        <v>969</v>
      </c>
      <c r="H37" s="29">
        <v>909</v>
      </c>
      <c r="I37" s="30">
        <v>98</v>
      </c>
      <c r="J37" s="28">
        <v>128</v>
      </c>
      <c r="K37" s="29">
        <v>25</v>
      </c>
      <c r="L37" s="29">
        <v>103</v>
      </c>
      <c r="M37" s="31"/>
      <c r="N37" s="31"/>
      <c r="O37" s="31"/>
      <c r="P37" s="31"/>
      <c r="Q37" s="31"/>
      <c r="R37" s="31"/>
      <c r="S37" s="31"/>
      <c r="T37" s="31"/>
      <c r="U37" s="31"/>
      <c r="V37" s="27">
        <v>28</v>
      </c>
      <c r="W37" s="28">
        <f>B37*28</f>
        <v>36596</v>
      </c>
      <c r="X37" s="28">
        <f>C37*28</f>
        <v>19936</v>
      </c>
      <c r="Y37" s="72">
        <f>D37*28</f>
        <v>16660</v>
      </c>
      <c r="Z37" s="73">
        <v>63</v>
      </c>
      <c r="AA37" s="28">
        <f>F37*63</f>
        <v>118314</v>
      </c>
      <c r="AB37" s="28">
        <f>G37*63</f>
        <v>61047</v>
      </c>
      <c r="AC37" s="72">
        <f>H37*63</f>
        <v>57267</v>
      </c>
      <c r="AD37" s="80">
        <v>98</v>
      </c>
      <c r="AE37" s="81">
        <f>J37*98</f>
        <v>12544</v>
      </c>
      <c r="AF37" s="81">
        <f>K37*98</f>
        <v>2450</v>
      </c>
      <c r="AG37" s="81">
        <f>L37*98</f>
        <v>10094</v>
      </c>
    </row>
    <row r="38" spans="1:33" s="32" customFormat="1" ht="18" customHeight="1">
      <c r="A38" s="33">
        <v>29</v>
      </c>
      <c r="B38" s="37">
        <v>1337</v>
      </c>
      <c r="C38" s="35">
        <v>676</v>
      </c>
      <c r="D38" s="35">
        <v>661</v>
      </c>
      <c r="E38" s="36">
        <v>64</v>
      </c>
      <c r="F38" s="37">
        <v>1843</v>
      </c>
      <c r="G38" s="35">
        <v>920</v>
      </c>
      <c r="H38" s="35">
        <v>923</v>
      </c>
      <c r="I38" s="30">
        <v>99</v>
      </c>
      <c r="J38" s="28">
        <v>85</v>
      </c>
      <c r="K38" s="29">
        <v>13</v>
      </c>
      <c r="L38" s="29">
        <v>72</v>
      </c>
      <c r="M38" s="31"/>
      <c r="N38" s="31"/>
      <c r="O38" s="31"/>
      <c r="P38" s="31"/>
      <c r="Q38" s="31"/>
      <c r="R38" s="31"/>
      <c r="S38" s="31"/>
      <c r="T38" s="31"/>
      <c r="U38" s="31"/>
      <c r="V38" s="33">
        <v>29</v>
      </c>
      <c r="W38" s="37">
        <f>B38*29</f>
        <v>38773</v>
      </c>
      <c r="X38" s="37">
        <f>C38*29</f>
        <v>19604</v>
      </c>
      <c r="Y38" s="66">
        <f>D38*29</f>
        <v>19169</v>
      </c>
      <c r="Z38" s="75">
        <v>64</v>
      </c>
      <c r="AA38" s="37">
        <f>F38*64</f>
        <v>117952</v>
      </c>
      <c r="AB38" s="37">
        <f>G38*64</f>
        <v>58880</v>
      </c>
      <c r="AC38" s="66">
        <f>H38*64</f>
        <v>59072</v>
      </c>
      <c r="AD38" s="80">
        <v>99</v>
      </c>
      <c r="AE38" s="81">
        <f>J38*99</f>
        <v>8415</v>
      </c>
      <c r="AF38" s="81">
        <f>K38*99</f>
        <v>1287</v>
      </c>
      <c r="AG38" s="81">
        <f>L38*99</f>
        <v>7128</v>
      </c>
    </row>
    <row r="39" spans="1:33" s="26" customFormat="1" ht="25.5" customHeight="1">
      <c r="A39" s="21" t="s">
        <v>24</v>
      </c>
      <c r="B39" s="47">
        <v>6832</v>
      </c>
      <c r="C39" s="47">
        <v>3622</v>
      </c>
      <c r="D39" s="47">
        <v>3210</v>
      </c>
      <c r="E39" s="45" t="s">
        <v>25</v>
      </c>
      <c r="F39" s="47">
        <v>9847</v>
      </c>
      <c r="G39" s="47">
        <v>4861</v>
      </c>
      <c r="H39" s="47">
        <v>4986</v>
      </c>
      <c r="I39" s="48">
        <v>100</v>
      </c>
      <c r="J39" s="49">
        <v>62</v>
      </c>
      <c r="K39" s="50">
        <v>14</v>
      </c>
      <c r="L39" s="50">
        <v>48</v>
      </c>
      <c r="M39" s="24"/>
      <c r="N39" s="24"/>
      <c r="O39" s="24"/>
      <c r="P39" s="24"/>
      <c r="Q39" s="24"/>
      <c r="R39" s="24"/>
      <c r="S39" s="24"/>
      <c r="T39" s="24"/>
      <c r="U39" s="24"/>
      <c r="V39" s="21" t="s">
        <v>24</v>
      </c>
      <c r="W39" s="47">
        <f>SUM(W40:W44)</f>
        <v>218916</v>
      </c>
      <c r="X39" s="47">
        <f>SUM(X40:X44)</f>
        <v>116038</v>
      </c>
      <c r="Y39" s="71">
        <f>SUM(Y40:Y44)</f>
        <v>102878</v>
      </c>
      <c r="Z39" s="21" t="s">
        <v>25</v>
      </c>
      <c r="AA39" s="47">
        <f>SUM(AA40:AA44)</f>
        <v>659935</v>
      </c>
      <c r="AB39" s="47">
        <f>SUM(AB40:AB44)</f>
        <v>325754</v>
      </c>
      <c r="AC39" s="71">
        <f>SUM(AC40:AC44)</f>
        <v>334181</v>
      </c>
      <c r="AD39" s="82">
        <v>100</v>
      </c>
      <c r="AE39" s="49">
        <f>J39*100</f>
        <v>6200</v>
      </c>
      <c r="AF39" s="49">
        <f>K39*100</f>
        <v>1400</v>
      </c>
      <c r="AG39" s="49">
        <f>L39*100</f>
        <v>4800</v>
      </c>
    </row>
    <row r="40" spans="1:33" s="32" customFormat="1" ht="15.75" customHeight="1">
      <c r="A40" s="27">
        <v>30</v>
      </c>
      <c r="B40" s="28">
        <v>1325</v>
      </c>
      <c r="C40" s="29">
        <v>706</v>
      </c>
      <c r="D40" s="29">
        <v>619</v>
      </c>
      <c r="E40" s="30">
        <v>65</v>
      </c>
      <c r="F40" s="28">
        <v>1902</v>
      </c>
      <c r="G40" s="29">
        <v>959</v>
      </c>
      <c r="H40" s="29">
        <v>943</v>
      </c>
      <c r="I40" s="30">
        <v>101</v>
      </c>
      <c r="J40" s="28">
        <v>29</v>
      </c>
      <c r="K40" s="29">
        <v>5</v>
      </c>
      <c r="L40" s="29">
        <v>24</v>
      </c>
      <c r="M40" s="31"/>
      <c r="N40" s="31"/>
      <c r="O40" s="31"/>
      <c r="P40" s="31"/>
      <c r="Q40" s="31"/>
      <c r="R40" s="31"/>
      <c r="S40" s="31"/>
      <c r="T40" s="31"/>
      <c r="U40" s="31"/>
      <c r="V40" s="27">
        <v>30</v>
      </c>
      <c r="W40" s="28">
        <f>B40*30</f>
        <v>39750</v>
      </c>
      <c r="X40" s="28">
        <f>C40*30</f>
        <v>21180</v>
      </c>
      <c r="Y40" s="72">
        <f>D40*30</f>
        <v>18570</v>
      </c>
      <c r="Z40" s="73">
        <v>65</v>
      </c>
      <c r="AA40" s="28">
        <f>F40*65</f>
        <v>123630</v>
      </c>
      <c r="AB40" s="28">
        <f>G40*65</f>
        <v>62335</v>
      </c>
      <c r="AC40" s="72">
        <f>H40*65</f>
        <v>61295</v>
      </c>
      <c r="AD40" s="73">
        <v>101</v>
      </c>
      <c r="AE40" s="28">
        <f>J40*101</f>
        <v>2929</v>
      </c>
      <c r="AF40" s="28">
        <f>K40*101</f>
        <v>505</v>
      </c>
      <c r="AG40" s="28">
        <f>L40*101</f>
        <v>2424</v>
      </c>
    </row>
    <row r="41" spans="1:33" s="32" customFormat="1" ht="15.75" customHeight="1">
      <c r="A41" s="27">
        <v>31</v>
      </c>
      <c r="B41" s="28">
        <v>1337</v>
      </c>
      <c r="C41" s="29">
        <v>717</v>
      </c>
      <c r="D41" s="29">
        <v>620</v>
      </c>
      <c r="E41" s="30">
        <v>66</v>
      </c>
      <c r="F41" s="28">
        <v>2002</v>
      </c>
      <c r="G41" s="29">
        <v>965</v>
      </c>
      <c r="H41" s="29">
        <v>1037</v>
      </c>
      <c r="I41" s="30">
        <v>102</v>
      </c>
      <c r="J41" s="28">
        <v>26</v>
      </c>
      <c r="K41" s="29">
        <v>6</v>
      </c>
      <c r="L41" s="29">
        <v>20</v>
      </c>
      <c r="M41" s="31"/>
      <c r="N41" s="31"/>
      <c r="O41" s="31"/>
      <c r="P41" s="31"/>
      <c r="Q41" s="31"/>
      <c r="R41" s="31"/>
      <c r="S41" s="31"/>
      <c r="T41" s="31"/>
      <c r="U41" s="31"/>
      <c r="V41" s="27">
        <v>31</v>
      </c>
      <c r="W41" s="28">
        <f>B41*31</f>
        <v>41447</v>
      </c>
      <c r="X41" s="28">
        <f>C41*31</f>
        <v>22227</v>
      </c>
      <c r="Y41" s="72">
        <f>D41*31</f>
        <v>19220</v>
      </c>
      <c r="Z41" s="73">
        <v>66</v>
      </c>
      <c r="AA41" s="28">
        <f>F41*66</f>
        <v>132132</v>
      </c>
      <c r="AB41" s="28">
        <f>G41*66</f>
        <v>63690</v>
      </c>
      <c r="AC41" s="72">
        <f>H41*66</f>
        <v>68442</v>
      </c>
      <c r="AD41" s="73">
        <v>102</v>
      </c>
      <c r="AE41" s="28">
        <f>J41*102</f>
        <v>2652</v>
      </c>
      <c r="AF41" s="28">
        <f>K41*102</f>
        <v>612</v>
      </c>
      <c r="AG41" s="28">
        <f>L41*102</f>
        <v>2040</v>
      </c>
    </row>
    <row r="42" spans="1:33" s="32" customFormat="1" ht="15.75" customHeight="1">
      <c r="A42" s="27">
        <v>32</v>
      </c>
      <c r="B42" s="28">
        <v>1327</v>
      </c>
      <c r="C42" s="29">
        <v>697</v>
      </c>
      <c r="D42" s="29">
        <v>630</v>
      </c>
      <c r="E42" s="30">
        <v>67</v>
      </c>
      <c r="F42" s="28">
        <v>2000</v>
      </c>
      <c r="G42" s="29">
        <v>993</v>
      </c>
      <c r="H42" s="29">
        <v>1007</v>
      </c>
      <c r="I42" s="30">
        <v>103</v>
      </c>
      <c r="J42" s="28">
        <v>13</v>
      </c>
      <c r="K42" s="29">
        <v>3</v>
      </c>
      <c r="L42" s="29">
        <v>10</v>
      </c>
      <c r="M42" s="31"/>
      <c r="N42" s="31"/>
      <c r="O42" s="31"/>
      <c r="P42" s="31"/>
      <c r="Q42" s="31"/>
      <c r="R42" s="31"/>
      <c r="S42" s="31"/>
      <c r="T42" s="31"/>
      <c r="U42" s="31"/>
      <c r="V42" s="27">
        <v>32</v>
      </c>
      <c r="W42" s="28">
        <f>B42*32</f>
        <v>42464</v>
      </c>
      <c r="X42" s="28">
        <f>C42*32</f>
        <v>22304</v>
      </c>
      <c r="Y42" s="72">
        <f>D42*32</f>
        <v>20160</v>
      </c>
      <c r="Z42" s="73">
        <v>67</v>
      </c>
      <c r="AA42" s="28">
        <f>F42*67</f>
        <v>134000</v>
      </c>
      <c r="AB42" s="28">
        <f>G42*67</f>
        <v>66531</v>
      </c>
      <c r="AC42" s="72">
        <f>H42*67</f>
        <v>67469</v>
      </c>
      <c r="AD42" s="73">
        <v>103</v>
      </c>
      <c r="AE42" s="28">
        <f>J42*103</f>
        <v>1339</v>
      </c>
      <c r="AF42" s="28">
        <f>K42*103</f>
        <v>309</v>
      </c>
      <c r="AG42" s="28">
        <f>L42*103</f>
        <v>1030</v>
      </c>
    </row>
    <row r="43" spans="1:33" s="32" customFormat="1" ht="15.75" customHeight="1">
      <c r="A43" s="27">
        <v>33</v>
      </c>
      <c r="B43" s="28">
        <v>1407</v>
      </c>
      <c r="C43" s="29">
        <v>741</v>
      </c>
      <c r="D43" s="29">
        <v>666</v>
      </c>
      <c r="E43" s="30">
        <v>68</v>
      </c>
      <c r="F43" s="28">
        <v>1894</v>
      </c>
      <c r="G43" s="29">
        <v>938</v>
      </c>
      <c r="H43" s="29">
        <v>956</v>
      </c>
      <c r="I43" s="51" t="s">
        <v>26</v>
      </c>
      <c r="J43" s="37">
        <v>13</v>
      </c>
      <c r="K43" s="35">
        <v>0</v>
      </c>
      <c r="L43" s="35">
        <v>13</v>
      </c>
      <c r="M43" s="31"/>
      <c r="N43" s="31"/>
      <c r="O43" s="31"/>
      <c r="P43" s="31"/>
      <c r="Q43" s="31"/>
      <c r="R43" s="31"/>
      <c r="S43" s="31"/>
      <c r="T43" s="31"/>
      <c r="U43" s="31"/>
      <c r="V43" s="27">
        <v>33</v>
      </c>
      <c r="W43" s="28">
        <f>B43*33</f>
        <v>46431</v>
      </c>
      <c r="X43" s="28">
        <f>C43*33</f>
        <v>24453</v>
      </c>
      <c r="Y43" s="72">
        <f>D43*33</f>
        <v>21978</v>
      </c>
      <c r="Z43" s="73">
        <v>68</v>
      </c>
      <c r="AA43" s="28">
        <f>F43*68</f>
        <v>128792</v>
      </c>
      <c r="AB43" s="28">
        <f>G43*68</f>
        <v>63784</v>
      </c>
      <c r="AC43" s="72">
        <f>H43*68</f>
        <v>65008</v>
      </c>
      <c r="AD43" s="83" t="s">
        <v>26</v>
      </c>
      <c r="AE43" s="37">
        <f>J43*104</f>
        <v>1352</v>
      </c>
      <c r="AF43" s="37">
        <f>K43*104</f>
        <v>0</v>
      </c>
      <c r="AG43" s="37">
        <f>L43*104</f>
        <v>1352</v>
      </c>
    </row>
    <row r="44" spans="1:33" s="32" customFormat="1" ht="21" customHeight="1" thickBot="1">
      <c r="A44" s="52">
        <v>34</v>
      </c>
      <c r="B44" s="28">
        <v>1436</v>
      </c>
      <c r="C44" s="29">
        <v>761</v>
      </c>
      <c r="D44" s="29">
        <v>675</v>
      </c>
      <c r="E44" s="30">
        <v>69</v>
      </c>
      <c r="F44" s="28">
        <v>2049</v>
      </c>
      <c r="G44" s="29">
        <v>1006</v>
      </c>
      <c r="H44" s="29">
        <v>1043</v>
      </c>
      <c r="I44" s="53" t="s">
        <v>5</v>
      </c>
      <c r="J44" s="49">
        <v>153641</v>
      </c>
      <c r="K44" s="49">
        <v>76456</v>
      </c>
      <c r="L44" s="49">
        <v>77185</v>
      </c>
      <c r="M44" s="31"/>
      <c r="N44" s="31"/>
      <c r="O44" s="31"/>
      <c r="P44" s="31"/>
      <c r="Q44" s="31"/>
      <c r="R44" s="31"/>
      <c r="S44" s="31"/>
      <c r="T44" s="31"/>
      <c r="U44" s="31"/>
      <c r="V44" s="52">
        <v>34</v>
      </c>
      <c r="W44" s="84">
        <f>B44*34</f>
        <v>48824</v>
      </c>
      <c r="X44" s="84">
        <f>C44*34</f>
        <v>25874</v>
      </c>
      <c r="Y44" s="85">
        <f>D44*34</f>
        <v>22950</v>
      </c>
      <c r="Z44" s="86">
        <v>69</v>
      </c>
      <c r="AA44" s="84">
        <f>F44*69</f>
        <v>141381</v>
      </c>
      <c r="AB44" s="84">
        <f>G44*69</f>
        <v>69414</v>
      </c>
      <c r="AC44" s="85">
        <f>H44*69</f>
        <v>71967</v>
      </c>
      <c r="AD44" s="87" t="s">
        <v>5</v>
      </c>
      <c r="AE44" s="88">
        <f>W45+AA45+AE45</f>
        <v>7433212</v>
      </c>
      <c r="AF44" s="88">
        <f>X45+AB45+AF45</f>
        <v>3589229</v>
      </c>
      <c r="AG44" s="88">
        <f>Y45+AC45+AG45</f>
        <v>3843983</v>
      </c>
    </row>
    <row r="45" spans="1:33" ht="24" customHeight="1" thickTop="1" thickBot="1">
      <c r="A45" s="54" t="s">
        <v>27</v>
      </c>
      <c r="B45" s="67">
        <v>18631</v>
      </c>
      <c r="C45" s="68">
        <v>9608</v>
      </c>
      <c r="D45" s="68">
        <v>9023</v>
      </c>
      <c r="E45" s="69" t="s">
        <v>28</v>
      </c>
      <c r="F45" s="68">
        <v>87832</v>
      </c>
      <c r="G45" s="68">
        <v>45410</v>
      </c>
      <c r="H45" s="68">
        <v>42422</v>
      </c>
      <c r="I45" s="70" t="s">
        <v>29</v>
      </c>
      <c r="J45" s="68">
        <v>47178</v>
      </c>
      <c r="K45" s="68">
        <v>21438</v>
      </c>
      <c r="L45" s="68">
        <v>25740</v>
      </c>
      <c r="M45" s="59"/>
      <c r="N45" s="59"/>
      <c r="O45" s="59"/>
      <c r="P45" s="59"/>
      <c r="Q45" s="59"/>
      <c r="R45" s="59"/>
      <c r="S45" s="59"/>
      <c r="T45" s="59"/>
      <c r="U45" s="59"/>
      <c r="V45" s="54" t="s">
        <v>27</v>
      </c>
      <c r="W45" s="89">
        <f>W3+W9+W15</f>
        <v>148923</v>
      </c>
      <c r="X45" s="89">
        <f>X3+X9+X15</f>
        <v>77325</v>
      </c>
      <c r="Y45" s="90">
        <f>Y3+Y9+Y15</f>
        <v>71598</v>
      </c>
      <c r="Z45" s="54" t="s">
        <v>28</v>
      </c>
      <c r="AA45" s="89">
        <f>W21+W27+W33+W39+AA3+AA9+AA15+AA21+AA27+AA33</f>
        <v>3657825</v>
      </c>
      <c r="AB45" s="89">
        <f>X21+X27+X33+X39+AB3+AB9+AB15+AB21+AB27+AB33</f>
        <v>1884290</v>
      </c>
      <c r="AC45" s="90">
        <f>Y21+Y27+Y33+Y39+AC3+AC9+AC15+AC21+AC27+AC33</f>
        <v>1773535</v>
      </c>
      <c r="AD45" s="91" t="s">
        <v>29</v>
      </c>
      <c r="AE45" s="89">
        <f>AA39+AE3+AE9+AE15+AE21+AE27+AE33</f>
        <v>3626464</v>
      </c>
      <c r="AF45" s="89">
        <f>AB39+AF3+AF9+AF15+AF21+AF27+AF33</f>
        <v>1627614</v>
      </c>
      <c r="AG45" s="89">
        <f>AC39+AG3+AG9+AG15+AG21+AG27+AG33</f>
        <v>1998850</v>
      </c>
    </row>
  </sheetData>
  <phoneticPr fontId="14"/>
  <pageMargins left="0.70866141732283472" right="0.39370078740157483" top="0.78740157480314965" bottom="0.78740157480314965" header="0.39370078740157483" footer="0.31496062992125984"/>
  <pageSetup paperSize="9" firstPageNumber="12" orientation="portrait" blackAndWhite="1" useFirstPageNumber="1" horizontalDpi="300" verticalDpi="300" r:id="rId1"/>
  <headerFooter alignWithMargins="0">
    <oddFooter>&amp;C&amp;"ＭＳ ゴシック,標準"&amp;10-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G45"/>
  <sheetViews>
    <sheetView tabSelected="1" view="pageBreakPreview" zoomScaleNormal="100" zoomScaleSheetLayoutView="100" workbookViewId="0"/>
  </sheetViews>
  <sheetFormatPr defaultRowHeight="11.25"/>
  <cols>
    <col min="1" max="1" width="5.19921875" style="61" customWidth="1"/>
    <col min="2" max="4" width="6.3984375" style="62" customWidth="1"/>
    <col min="5" max="5" width="5.19921875" style="63" customWidth="1"/>
    <col min="6" max="6" width="6.3984375" style="64" customWidth="1"/>
    <col min="7" max="8" width="6.3984375" style="60" customWidth="1"/>
    <col min="9" max="9" width="5.19921875" style="63" customWidth="1"/>
    <col min="10" max="10" width="6.3984375" style="64" customWidth="1"/>
    <col min="11" max="12" width="6.3984375" style="60" customWidth="1"/>
    <col min="13" max="13" width="3.69921875" style="65" customWidth="1"/>
    <col min="14" max="20" width="9.3984375" style="65" customWidth="1"/>
    <col min="21" max="21" width="3.69921875" style="65" customWidth="1"/>
    <col min="22" max="22" width="5.19921875" style="61" hidden="1" customWidth="1"/>
    <col min="23" max="25" width="6.3984375" style="62" hidden="1" customWidth="1"/>
    <col min="26" max="26" width="5.19921875" style="63" hidden="1" customWidth="1"/>
    <col min="27" max="27" width="6.3984375" style="64" hidden="1" customWidth="1"/>
    <col min="28" max="29" width="6.3984375" style="60" hidden="1" customWidth="1"/>
    <col min="30" max="30" width="5.19921875" style="63" hidden="1" customWidth="1"/>
    <col min="31" max="31" width="6.3984375" style="64" hidden="1" customWidth="1"/>
    <col min="32" max="33" width="6.3984375" style="60" hidden="1" customWidth="1"/>
    <col min="34" max="250" width="8.796875" style="60"/>
    <col min="251" max="251" width="5.19921875" style="60" customWidth="1"/>
    <col min="252" max="254" width="6.3984375" style="60" customWidth="1"/>
    <col min="255" max="255" width="5.19921875" style="60" customWidth="1"/>
    <col min="256" max="258" width="6.3984375" style="60" customWidth="1"/>
    <col min="259" max="259" width="5.19921875" style="60" customWidth="1"/>
    <col min="260" max="262" width="6.3984375" style="60" customWidth="1"/>
    <col min="263" max="263" width="3.69921875" style="60" customWidth="1"/>
    <col min="264" max="270" width="9.3984375" style="60" customWidth="1"/>
    <col min="271" max="283" width="0" style="60" hidden="1" customWidth="1"/>
    <col min="284" max="284" width="7.69921875" style="60" customWidth="1"/>
    <col min="285" max="285" width="3.69921875" style="60" customWidth="1"/>
    <col min="286" max="286" width="7.69921875" style="60" customWidth="1"/>
    <col min="287" max="287" width="3.69921875" style="60" customWidth="1"/>
    <col min="288" max="288" width="7.69921875" style="60" customWidth="1"/>
    <col min="289" max="289" width="3.69921875" style="60" customWidth="1"/>
    <col min="290" max="506" width="8.796875" style="60"/>
    <col min="507" max="507" width="5.19921875" style="60" customWidth="1"/>
    <col min="508" max="510" width="6.3984375" style="60" customWidth="1"/>
    <col min="511" max="511" width="5.19921875" style="60" customWidth="1"/>
    <col min="512" max="514" width="6.3984375" style="60" customWidth="1"/>
    <col min="515" max="515" width="5.19921875" style="60" customWidth="1"/>
    <col min="516" max="518" width="6.3984375" style="60" customWidth="1"/>
    <col min="519" max="519" width="3.69921875" style="60" customWidth="1"/>
    <col min="520" max="526" width="9.3984375" style="60" customWidth="1"/>
    <col min="527" max="539" width="0" style="60" hidden="1" customWidth="1"/>
    <col min="540" max="540" width="7.69921875" style="60" customWidth="1"/>
    <col min="541" max="541" width="3.69921875" style="60" customWidth="1"/>
    <col min="542" max="542" width="7.69921875" style="60" customWidth="1"/>
    <col min="543" max="543" width="3.69921875" style="60" customWidth="1"/>
    <col min="544" max="544" width="7.69921875" style="60" customWidth="1"/>
    <col min="545" max="545" width="3.69921875" style="60" customWidth="1"/>
    <col min="546" max="762" width="8.796875" style="60"/>
    <col min="763" max="763" width="5.19921875" style="60" customWidth="1"/>
    <col min="764" max="766" width="6.3984375" style="60" customWidth="1"/>
    <col min="767" max="767" width="5.19921875" style="60" customWidth="1"/>
    <col min="768" max="770" width="6.3984375" style="60" customWidth="1"/>
    <col min="771" max="771" width="5.19921875" style="60" customWidth="1"/>
    <col min="772" max="774" width="6.3984375" style="60" customWidth="1"/>
    <col min="775" max="775" width="3.69921875" style="60" customWidth="1"/>
    <col min="776" max="782" width="9.3984375" style="60" customWidth="1"/>
    <col min="783" max="795" width="0" style="60" hidden="1" customWidth="1"/>
    <col min="796" max="796" width="7.69921875" style="60" customWidth="1"/>
    <col min="797" max="797" width="3.69921875" style="60" customWidth="1"/>
    <col min="798" max="798" width="7.69921875" style="60" customWidth="1"/>
    <col min="799" max="799" width="3.69921875" style="60" customWidth="1"/>
    <col min="800" max="800" width="7.69921875" style="60" customWidth="1"/>
    <col min="801" max="801" width="3.69921875" style="60" customWidth="1"/>
    <col min="802" max="1018" width="8.796875" style="60"/>
    <col min="1019" max="1019" width="5.19921875" style="60" customWidth="1"/>
    <col min="1020" max="1022" width="6.3984375" style="60" customWidth="1"/>
    <col min="1023" max="1023" width="5.19921875" style="60" customWidth="1"/>
    <col min="1024" max="1026" width="6.3984375" style="60" customWidth="1"/>
    <col min="1027" max="1027" width="5.19921875" style="60" customWidth="1"/>
    <col min="1028" max="1030" width="6.3984375" style="60" customWidth="1"/>
    <col min="1031" max="1031" width="3.69921875" style="60" customWidth="1"/>
    <col min="1032" max="1038" width="9.3984375" style="60" customWidth="1"/>
    <col min="1039" max="1051" width="0" style="60" hidden="1" customWidth="1"/>
    <col min="1052" max="1052" width="7.69921875" style="60" customWidth="1"/>
    <col min="1053" max="1053" width="3.69921875" style="60" customWidth="1"/>
    <col min="1054" max="1054" width="7.69921875" style="60" customWidth="1"/>
    <col min="1055" max="1055" width="3.69921875" style="60" customWidth="1"/>
    <col min="1056" max="1056" width="7.69921875" style="60" customWidth="1"/>
    <col min="1057" max="1057" width="3.69921875" style="60" customWidth="1"/>
    <col min="1058" max="1274" width="8.796875" style="60"/>
    <col min="1275" max="1275" width="5.19921875" style="60" customWidth="1"/>
    <col min="1276" max="1278" width="6.3984375" style="60" customWidth="1"/>
    <col min="1279" max="1279" width="5.19921875" style="60" customWidth="1"/>
    <col min="1280" max="1282" width="6.3984375" style="60" customWidth="1"/>
    <col min="1283" max="1283" width="5.19921875" style="60" customWidth="1"/>
    <col min="1284" max="1286" width="6.3984375" style="60" customWidth="1"/>
    <col min="1287" max="1287" width="3.69921875" style="60" customWidth="1"/>
    <col min="1288" max="1294" width="9.3984375" style="60" customWidth="1"/>
    <col min="1295" max="1307" width="0" style="60" hidden="1" customWidth="1"/>
    <col min="1308" max="1308" width="7.69921875" style="60" customWidth="1"/>
    <col min="1309" max="1309" width="3.69921875" style="60" customWidth="1"/>
    <col min="1310" max="1310" width="7.69921875" style="60" customWidth="1"/>
    <col min="1311" max="1311" width="3.69921875" style="60" customWidth="1"/>
    <col min="1312" max="1312" width="7.69921875" style="60" customWidth="1"/>
    <col min="1313" max="1313" width="3.69921875" style="60" customWidth="1"/>
    <col min="1314" max="1530" width="8.796875" style="60"/>
    <col min="1531" max="1531" width="5.19921875" style="60" customWidth="1"/>
    <col min="1532" max="1534" width="6.3984375" style="60" customWidth="1"/>
    <col min="1535" max="1535" width="5.19921875" style="60" customWidth="1"/>
    <col min="1536" max="1538" width="6.3984375" style="60" customWidth="1"/>
    <col min="1539" max="1539" width="5.19921875" style="60" customWidth="1"/>
    <col min="1540" max="1542" width="6.3984375" style="60" customWidth="1"/>
    <col min="1543" max="1543" width="3.69921875" style="60" customWidth="1"/>
    <col min="1544" max="1550" width="9.3984375" style="60" customWidth="1"/>
    <col min="1551" max="1563" width="0" style="60" hidden="1" customWidth="1"/>
    <col min="1564" max="1564" width="7.69921875" style="60" customWidth="1"/>
    <col min="1565" max="1565" width="3.69921875" style="60" customWidth="1"/>
    <col min="1566" max="1566" width="7.69921875" style="60" customWidth="1"/>
    <col min="1567" max="1567" width="3.69921875" style="60" customWidth="1"/>
    <col min="1568" max="1568" width="7.69921875" style="60" customWidth="1"/>
    <col min="1569" max="1569" width="3.69921875" style="60" customWidth="1"/>
    <col min="1570" max="1786" width="8.796875" style="60"/>
    <col min="1787" max="1787" width="5.19921875" style="60" customWidth="1"/>
    <col min="1788" max="1790" width="6.3984375" style="60" customWidth="1"/>
    <col min="1791" max="1791" width="5.19921875" style="60" customWidth="1"/>
    <col min="1792" max="1794" width="6.3984375" style="60" customWidth="1"/>
    <col min="1795" max="1795" width="5.19921875" style="60" customWidth="1"/>
    <col min="1796" max="1798" width="6.3984375" style="60" customWidth="1"/>
    <col min="1799" max="1799" width="3.69921875" style="60" customWidth="1"/>
    <col min="1800" max="1806" width="9.3984375" style="60" customWidth="1"/>
    <col min="1807" max="1819" width="0" style="60" hidden="1" customWidth="1"/>
    <col min="1820" max="1820" width="7.69921875" style="60" customWidth="1"/>
    <col min="1821" max="1821" width="3.69921875" style="60" customWidth="1"/>
    <col min="1822" max="1822" width="7.69921875" style="60" customWidth="1"/>
    <col min="1823" max="1823" width="3.69921875" style="60" customWidth="1"/>
    <col min="1824" max="1824" width="7.69921875" style="60" customWidth="1"/>
    <col min="1825" max="1825" width="3.69921875" style="60" customWidth="1"/>
    <col min="1826" max="2042" width="8.796875" style="60"/>
    <col min="2043" max="2043" width="5.19921875" style="60" customWidth="1"/>
    <col min="2044" max="2046" width="6.3984375" style="60" customWidth="1"/>
    <col min="2047" max="2047" width="5.19921875" style="60" customWidth="1"/>
    <col min="2048" max="2050" width="6.3984375" style="60" customWidth="1"/>
    <col min="2051" max="2051" width="5.19921875" style="60" customWidth="1"/>
    <col min="2052" max="2054" width="6.3984375" style="60" customWidth="1"/>
    <col min="2055" max="2055" width="3.69921875" style="60" customWidth="1"/>
    <col min="2056" max="2062" width="9.3984375" style="60" customWidth="1"/>
    <col min="2063" max="2075" width="0" style="60" hidden="1" customWidth="1"/>
    <col min="2076" max="2076" width="7.69921875" style="60" customWidth="1"/>
    <col min="2077" max="2077" width="3.69921875" style="60" customWidth="1"/>
    <col min="2078" max="2078" width="7.69921875" style="60" customWidth="1"/>
    <col min="2079" max="2079" width="3.69921875" style="60" customWidth="1"/>
    <col min="2080" max="2080" width="7.69921875" style="60" customWidth="1"/>
    <col min="2081" max="2081" width="3.69921875" style="60" customWidth="1"/>
    <col min="2082" max="2298" width="8.796875" style="60"/>
    <col min="2299" max="2299" width="5.19921875" style="60" customWidth="1"/>
    <col min="2300" max="2302" width="6.3984375" style="60" customWidth="1"/>
    <col min="2303" max="2303" width="5.19921875" style="60" customWidth="1"/>
    <col min="2304" max="2306" width="6.3984375" style="60" customWidth="1"/>
    <col min="2307" max="2307" width="5.19921875" style="60" customWidth="1"/>
    <col min="2308" max="2310" width="6.3984375" style="60" customWidth="1"/>
    <col min="2311" max="2311" width="3.69921875" style="60" customWidth="1"/>
    <col min="2312" max="2318" width="9.3984375" style="60" customWidth="1"/>
    <col min="2319" max="2331" width="0" style="60" hidden="1" customWidth="1"/>
    <col min="2332" max="2332" width="7.69921875" style="60" customWidth="1"/>
    <col min="2333" max="2333" width="3.69921875" style="60" customWidth="1"/>
    <col min="2334" max="2334" width="7.69921875" style="60" customWidth="1"/>
    <col min="2335" max="2335" width="3.69921875" style="60" customWidth="1"/>
    <col min="2336" max="2336" width="7.69921875" style="60" customWidth="1"/>
    <col min="2337" max="2337" width="3.69921875" style="60" customWidth="1"/>
    <col min="2338" max="2554" width="8.796875" style="60"/>
    <col min="2555" max="2555" width="5.19921875" style="60" customWidth="1"/>
    <col min="2556" max="2558" width="6.3984375" style="60" customWidth="1"/>
    <col min="2559" max="2559" width="5.19921875" style="60" customWidth="1"/>
    <col min="2560" max="2562" width="6.3984375" style="60" customWidth="1"/>
    <col min="2563" max="2563" width="5.19921875" style="60" customWidth="1"/>
    <col min="2564" max="2566" width="6.3984375" style="60" customWidth="1"/>
    <col min="2567" max="2567" width="3.69921875" style="60" customWidth="1"/>
    <col min="2568" max="2574" width="9.3984375" style="60" customWidth="1"/>
    <col min="2575" max="2587" width="0" style="60" hidden="1" customWidth="1"/>
    <col min="2588" max="2588" width="7.69921875" style="60" customWidth="1"/>
    <col min="2589" max="2589" width="3.69921875" style="60" customWidth="1"/>
    <col min="2590" max="2590" width="7.69921875" style="60" customWidth="1"/>
    <col min="2591" max="2591" width="3.69921875" style="60" customWidth="1"/>
    <col min="2592" max="2592" width="7.69921875" style="60" customWidth="1"/>
    <col min="2593" max="2593" width="3.69921875" style="60" customWidth="1"/>
    <col min="2594" max="2810" width="8.796875" style="60"/>
    <col min="2811" max="2811" width="5.19921875" style="60" customWidth="1"/>
    <col min="2812" max="2814" width="6.3984375" style="60" customWidth="1"/>
    <col min="2815" max="2815" width="5.19921875" style="60" customWidth="1"/>
    <col min="2816" max="2818" width="6.3984375" style="60" customWidth="1"/>
    <col min="2819" max="2819" width="5.19921875" style="60" customWidth="1"/>
    <col min="2820" max="2822" width="6.3984375" style="60" customWidth="1"/>
    <col min="2823" max="2823" width="3.69921875" style="60" customWidth="1"/>
    <col min="2824" max="2830" width="9.3984375" style="60" customWidth="1"/>
    <col min="2831" max="2843" width="0" style="60" hidden="1" customWidth="1"/>
    <col min="2844" max="2844" width="7.69921875" style="60" customWidth="1"/>
    <col min="2845" max="2845" width="3.69921875" style="60" customWidth="1"/>
    <col min="2846" max="2846" width="7.69921875" style="60" customWidth="1"/>
    <col min="2847" max="2847" width="3.69921875" style="60" customWidth="1"/>
    <col min="2848" max="2848" width="7.69921875" style="60" customWidth="1"/>
    <col min="2849" max="2849" width="3.69921875" style="60" customWidth="1"/>
    <col min="2850" max="3066" width="8.796875" style="60"/>
    <col min="3067" max="3067" width="5.19921875" style="60" customWidth="1"/>
    <col min="3068" max="3070" width="6.3984375" style="60" customWidth="1"/>
    <col min="3071" max="3071" width="5.19921875" style="60" customWidth="1"/>
    <col min="3072" max="3074" width="6.3984375" style="60" customWidth="1"/>
    <col min="3075" max="3075" width="5.19921875" style="60" customWidth="1"/>
    <col min="3076" max="3078" width="6.3984375" style="60" customWidth="1"/>
    <col min="3079" max="3079" width="3.69921875" style="60" customWidth="1"/>
    <col min="3080" max="3086" width="9.3984375" style="60" customWidth="1"/>
    <col min="3087" max="3099" width="0" style="60" hidden="1" customWidth="1"/>
    <col min="3100" max="3100" width="7.69921875" style="60" customWidth="1"/>
    <col min="3101" max="3101" width="3.69921875" style="60" customWidth="1"/>
    <col min="3102" max="3102" width="7.69921875" style="60" customWidth="1"/>
    <col min="3103" max="3103" width="3.69921875" style="60" customWidth="1"/>
    <col min="3104" max="3104" width="7.69921875" style="60" customWidth="1"/>
    <col min="3105" max="3105" width="3.69921875" style="60" customWidth="1"/>
    <col min="3106" max="3322" width="8.796875" style="60"/>
    <col min="3323" max="3323" width="5.19921875" style="60" customWidth="1"/>
    <col min="3324" max="3326" width="6.3984375" style="60" customWidth="1"/>
    <col min="3327" max="3327" width="5.19921875" style="60" customWidth="1"/>
    <col min="3328" max="3330" width="6.3984375" style="60" customWidth="1"/>
    <col min="3331" max="3331" width="5.19921875" style="60" customWidth="1"/>
    <col min="3332" max="3334" width="6.3984375" style="60" customWidth="1"/>
    <col min="3335" max="3335" width="3.69921875" style="60" customWidth="1"/>
    <col min="3336" max="3342" width="9.3984375" style="60" customWidth="1"/>
    <col min="3343" max="3355" width="0" style="60" hidden="1" customWidth="1"/>
    <col min="3356" max="3356" width="7.69921875" style="60" customWidth="1"/>
    <col min="3357" max="3357" width="3.69921875" style="60" customWidth="1"/>
    <col min="3358" max="3358" width="7.69921875" style="60" customWidth="1"/>
    <col min="3359" max="3359" width="3.69921875" style="60" customWidth="1"/>
    <col min="3360" max="3360" width="7.69921875" style="60" customWidth="1"/>
    <col min="3361" max="3361" width="3.69921875" style="60" customWidth="1"/>
    <col min="3362" max="3578" width="8.796875" style="60"/>
    <col min="3579" max="3579" width="5.19921875" style="60" customWidth="1"/>
    <col min="3580" max="3582" width="6.3984375" style="60" customWidth="1"/>
    <col min="3583" max="3583" width="5.19921875" style="60" customWidth="1"/>
    <col min="3584" max="3586" width="6.3984375" style="60" customWidth="1"/>
    <col min="3587" max="3587" width="5.19921875" style="60" customWidth="1"/>
    <col min="3588" max="3590" width="6.3984375" style="60" customWidth="1"/>
    <col min="3591" max="3591" width="3.69921875" style="60" customWidth="1"/>
    <col min="3592" max="3598" width="9.3984375" style="60" customWidth="1"/>
    <col min="3599" max="3611" width="0" style="60" hidden="1" customWidth="1"/>
    <col min="3612" max="3612" width="7.69921875" style="60" customWidth="1"/>
    <col min="3613" max="3613" width="3.69921875" style="60" customWidth="1"/>
    <col min="3614" max="3614" width="7.69921875" style="60" customWidth="1"/>
    <col min="3615" max="3615" width="3.69921875" style="60" customWidth="1"/>
    <col min="3616" max="3616" width="7.69921875" style="60" customWidth="1"/>
    <col min="3617" max="3617" width="3.69921875" style="60" customWidth="1"/>
    <col min="3618" max="3834" width="8.796875" style="60"/>
    <col min="3835" max="3835" width="5.19921875" style="60" customWidth="1"/>
    <col min="3836" max="3838" width="6.3984375" style="60" customWidth="1"/>
    <col min="3839" max="3839" width="5.19921875" style="60" customWidth="1"/>
    <col min="3840" max="3842" width="6.3984375" style="60" customWidth="1"/>
    <col min="3843" max="3843" width="5.19921875" style="60" customWidth="1"/>
    <col min="3844" max="3846" width="6.3984375" style="60" customWidth="1"/>
    <col min="3847" max="3847" width="3.69921875" style="60" customWidth="1"/>
    <col min="3848" max="3854" width="9.3984375" style="60" customWidth="1"/>
    <col min="3855" max="3867" width="0" style="60" hidden="1" customWidth="1"/>
    <col min="3868" max="3868" width="7.69921875" style="60" customWidth="1"/>
    <col min="3869" max="3869" width="3.69921875" style="60" customWidth="1"/>
    <col min="3870" max="3870" width="7.69921875" style="60" customWidth="1"/>
    <col min="3871" max="3871" width="3.69921875" style="60" customWidth="1"/>
    <col min="3872" max="3872" width="7.69921875" style="60" customWidth="1"/>
    <col min="3873" max="3873" width="3.69921875" style="60" customWidth="1"/>
    <col min="3874" max="4090" width="8.796875" style="60"/>
    <col min="4091" max="4091" width="5.19921875" style="60" customWidth="1"/>
    <col min="4092" max="4094" width="6.3984375" style="60" customWidth="1"/>
    <col min="4095" max="4095" width="5.19921875" style="60" customWidth="1"/>
    <col min="4096" max="4098" width="6.3984375" style="60" customWidth="1"/>
    <col min="4099" max="4099" width="5.19921875" style="60" customWidth="1"/>
    <col min="4100" max="4102" width="6.3984375" style="60" customWidth="1"/>
    <col min="4103" max="4103" width="3.69921875" style="60" customWidth="1"/>
    <col min="4104" max="4110" width="9.3984375" style="60" customWidth="1"/>
    <col min="4111" max="4123" width="0" style="60" hidden="1" customWidth="1"/>
    <col min="4124" max="4124" width="7.69921875" style="60" customWidth="1"/>
    <col min="4125" max="4125" width="3.69921875" style="60" customWidth="1"/>
    <col min="4126" max="4126" width="7.69921875" style="60" customWidth="1"/>
    <col min="4127" max="4127" width="3.69921875" style="60" customWidth="1"/>
    <col min="4128" max="4128" width="7.69921875" style="60" customWidth="1"/>
    <col min="4129" max="4129" width="3.69921875" style="60" customWidth="1"/>
    <col min="4130" max="4346" width="8.796875" style="60"/>
    <col min="4347" max="4347" width="5.19921875" style="60" customWidth="1"/>
    <col min="4348" max="4350" width="6.3984375" style="60" customWidth="1"/>
    <col min="4351" max="4351" width="5.19921875" style="60" customWidth="1"/>
    <col min="4352" max="4354" width="6.3984375" style="60" customWidth="1"/>
    <col min="4355" max="4355" width="5.19921875" style="60" customWidth="1"/>
    <col min="4356" max="4358" width="6.3984375" style="60" customWidth="1"/>
    <col min="4359" max="4359" width="3.69921875" style="60" customWidth="1"/>
    <col min="4360" max="4366" width="9.3984375" style="60" customWidth="1"/>
    <col min="4367" max="4379" width="0" style="60" hidden="1" customWidth="1"/>
    <col min="4380" max="4380" width="7.69921875" style="60" customWidth="1"/>
    <col min="4381" max="4381" width="3.69921875" style="60" customWidth="1"/>
    <col min="4382" max="4382" width="7.69921875" style="60" customWidth="1"/>
    <col min="4383" max="4383" width="3.69921875" style="60" customWidth="1"/>
    <col min="4384" max="4384" width="7.69921875" style="60" customWidth="1"/>
    <col min="4385" max="4385" width="3.69921875" style="60" customWidth="1"/>
    <col min="4386" max="4602" width="8.796875" style="60"/>
    <col min="4603" max="4603" width="5.19921875" style="60" customWidth="1"/>
    <col min="4604" max="4606" width="6.3984375" style="60" customWidth="1"/>
    <col min="4607" max="4607" width="5.19921875" style="60" customWidth="1"/>
    <col min="4608" max="4610" width="6.3984375" style="60" customWidth="1"/>
    <col min="4611" max="4611" width="5.19921875" style="60" customWidth="1"/>
    <col min="4612" max="4614" width="6.3984375" style="60" customWidth="1"/>
    <col min="4615" max="4615" width="3.69921875" style="60" customWidth="1"/>
    <col min="4616" max="4622" width="9.3984375" style="60" customWidth="1"/>
    <col min="4623" max="4635" width="0" style="60" hidden="1" customWidth="1"/>
    <col min="4636" max="4636" width="7.69921875" style="60" customWidth="1"/>
    <col min="4637" max="4637" width="3.69921875" style="60" customWidth="1"/>
    <col min="4638" max="4638" width="7.69921875" style="60" customWidth="1"/>
    <col min="4639" max="4639" width="3.69921875" style="60" customWidth="1"/>
    <col min="4640" max="4640" width="7.69921875" style="60" customWidth="1"/>
    <col min="4641" max="4641" width="3.69921875" style="60" customWidth="1"/>
    <col min="4642" max="4858" width="8.796875" style="60"/>
    <col min="4859" max="4859" width="5.19921875" style="60" customWidth="1"/>
    <col min="4860" max="4862" width="6.3984375" style="60" customWidth="1"/>
    <col min="4863" max="4863" width="5.19921875" style="60" customWidth="1"/>
    <col min="4864" max="4866" width="6.3984375" style="60" customWidth="1"/>
    <col min="4867" max="4867" width="5.19921875" style="60" customWidth="1"/>
    <col min="4868" max="4870" width="6.3984375" style="60" customWidth="1"/>
    <col min="4871" max="4871" width="3.69921875" style="60" customWidth="1"/>
    <col min="4872" max="4878" width="9.3984375" style="60" customWidth="1"/>
    <col min="4879" max="4891" width="0" style="60" hidden="1" customWidth="1"/>
    <col min="4892" max="4892" width="7.69921875" style="60" customWidth="1"/>
    <col min="4893" max="4893" width="3.69921875" style="60" customWidth="1"/>
    <col min="4894" max="4894" width="7.69921875" style="60" customWidth="1"/>
    <col min="4895" max="4895" width="3.69921875" style="60" customWidth="1"/>
    <col min="4896" max="4896" width="7.69921875" style="60" customWidth="1"/>
    <col min="4897" max="4897" width="3.69921875" style="60" customWidth="1"/>
    <col min="4898" max="5114" width="8.796875" style="60"/>
    <col min="5115" max="5115" width="5.19921875" style="60" customWidth="1"/>
    <col min="5116" max="5118" width="6.3984375" style="60" customWidth="1"/>
    <col min="5119" max="5119" width="5.19921875" style="60" customWidth="1"/>
    <col min="5120" max="5122" width="6.3984375" style="60" customWidth="1"/>
    <col min="5123" max="5123" width="5.19921875" style="60" customWidth="1"/>
    <col min="5124" max="5126" width="6.3984375" style="60" customWidth="1"/>
    <col min="5127" max="5127" width="3.69921875" style="60" customWidth="1"/>
    <col min="5128" max="5134" width="9.3984375" style="60" customWidth="1"/>
    <col min="5135" max="5147" width="0" style="60" hidden="1" customWidth="1"/>
    <col min="5148" max="5148" width="7.69921875" style="60" customWidth="1"/>
    <col min="5149" max="5149" width="3.69921875" style="60" customWidth="1"/>
    <col min="5150" max="5150" width="7.69921875" style="60" customWidth="1"/>
    <col min="5151" max="5151" width="3.69921875" style="60" customWidth="1"/>
    <col min="5152" max="5152" width="7.69921875" style="60" customWidth="1"/>
    <col min="5153" max="5153" width="3.69921875" style="60" customWidth="1"/>
    <col min="5154" max="5370" width="8.796875" style="60"/>
    <col min="5371" max="5371" width="5.19921875" style="60" customWidth="1"/>
    <col min="5372" max="5374" width="6.3984375" style="60" customWidth="1"/>
    <col min="5375" max="5375" width="5.19921875" style="60" customWidth="1"/>
    <col min="5376" max="5378" width="6.3984375" style="60" customWidth="1"/>
    <col min="5379" max="5379" width="5.19921875" style="60" customWidth="1"/>
    <col min="5380" max="5382" width="6.3984375" style="60" customWidth="1"/>
    <col min="5383" max="5383" width="3.69921875" style="60" customWidth="1"/>
    <col min="5384" max="5390" width="9.3984375" style="60" customWidth="1"/>
    <col min="5391" max="5403" width="0" style="60" hidden="1" customWidth="1"/>
    <col min="5404" max="5404" width="7.69921875" style="60" customWidth="1"/>
    <col min="5405" max="5405" width="3.69921875" style="60" customWidth="1"/>
    <col min="5406" max="5406" width="7.69921875" style="60" customWidth="1"/>
    <col min="5407" max="5407" width="3.69921875" style="60" customWidth="1"/>
    <col min="5408" max="5408" width="7.69921875" style="60" customWidth="1"/>
    <col min="5409" max="5409" width="3.69921875" style="60" customWidth="1"/>
    <col min="5410" max="5626" width="8.796875" style="60"/>
    <col min="5627" max="5627" width="5.19921875" style="60" customWidth="1"/>
    <col min="5628" max="5630" width="6.3984375" style="60" customWidth="1"/>
    <col min="5631" max="5631" width="5.19921875" style="60" customWidth="1"/>
    <col min="5632" max="5634" width="6.3984375" style="60" customWidth="1"/>
    <col min="5635" max="5635" width="5.19921875" style="60" customWidth="1"/>
    <col min="5636" max="5638" width="6.3984375" style="60" customWidth="1"/>
    <col min="5639" max="5639" width="3.69921875" style="60" customWidth="1"/>
    <col min="5640" max="5646" width="9.3984375" style="60" customWidth="1"/>
    <col min="5647" max="5659" width="0" style="60" hidden="1" customWidth="1"/>
    <col min="5660" max="5660" width="7.69921875" style="60" customWidth="1"/>
    <col min="5661" max="5661" width="3.69921875" style="60" customWidth="1"/>
    <col min="5662" max="5662" width="7.69921875" style="60" customWidth="1"/>
    <col min="5663" max="5663" width="3.69921875" style="60" customWidth="1"/>
    <col min="5664" max="5664" width="7.69921875" style="60" customWidth="1"/>
    <col min="5665" max="5665" width="3.69921875" style="60" customWidth="1"/>
    <col min="5666" max="5882" width="8.796875" style="60"/>
    <col min="5883" max="5883" width="5.19921875" style="60" customWidth="1"/>
    <col min="5884" max="5886" width="6.3984375" style="60" customWidth="1"/>
    <col min="5887" max="5887" width="5.19921875" style="60" customWidth="1"/>
    <col min="5888" max="5890" width="6.3984375" style="60" customWidth="1"/>
    <col min="5891" max="5891" width="5.19921875" style="60" customWidth="1"/>
    <col min="5892" max="5894" width="6.3984375" style="60" customWidth="1"/>
    <col min="5895" max="5895" width="3.69921875" style="60" customWidth="1"/>
    <col min="5896" max="5902" width="9.3984375" style="60" customWidth="1"/>
    <col min="5903" max="5915" width="0" style="60" hidden="1" customWidth="1"/>
    <col min="5916" max="5916" width="7.69921875" style="60" customWidth="1"/>
    <col min="5917" max="5917" width="3.69921875" style="60" customWidth="1"/>
    <col min="5918" max="5918" width="7.69921875" style="60" customWidth="1"/>
    <col min="5919" max="5919" width="3.69921875" style="60" customWidth="1"/>
    <col min="5920" max="5920" width="7.69921875" style="60" customWidth="1"/>
    <col min="5921" max="5921" width="3.69921875" style="60" customWidth="1"/>
    <col min="5922" max="6138" width="8.796875" style="60"/>
    <col min="6139" max="6139" width="5.19921875" style="60" customWidth="1"/>
    <col min="6140" max="6142" width="6.3984375" style="60" customWidth="1"/>
    <col min="6143" max="6143" width="5.19921875" style="60" customWidth="1"/>
    <col min="6144" max="6146" width="6.3984375" style="60" customWidth="1"/>
    <col min="6147" max="6147" width="5.19921875" style="60" customWidth="1"/>
    <col min="6148" max="6150" width="6.3984375" style="60" customWidth="1"/>
    <col min="6151" max="6151" width="3.69921875" style="60" customWidth="1"/>
    <col min="6152" max="6158" width="9.3984375" style="60" customWidth="1"/>
    <col min="6159" max="6171" width="0" style="60" hidden="1" customWidth="1"/>
    <col min="6172" max="6172" width="7.69921875" style="60" customWidth="1"/>
    <col min="6173" max="6173" width="3.69921875" style="60" customWidth="1"/>
    <col min="6174" max="6174" width="7.69921875" style="60" customWidth="1"/>
    <col min="6175" max="6175" width="3.69921875" style="60" customWidth="1"/>
    <col min="6176" max="6176" width="7.69921875" style="60" customWidth="1"/>
    <col min="6177" max="6177" width="3.69921875" style="60" customWidth="1"/>
    <col min="6178" max="6394" width="8.796875" style="60"/>
    <col min="6395" max="6395" width="5.19921875" style="60" customWidth="1"/>
    <col min="6396" max="6398" width="6.3984375" style="60" customWidth="1"/>
    <col min="6399" max="6399" width="5.19921875" style="60" customWidth="1"/>
    <col min="6400" max="6402" width="6.3984375" style="60" customWidth="1"/>
    <col min="6403" max="6403" width="5.19921875" style="60" customWidth="1"/>
    <col min="6404" max="6406" width="6.3984375" style="60" customWidth="1"/>
    <col min="6407" max="6407" width="3.69921875" style="60" customWidth="1"/>
    <col min="6408" max="6414" width="9.3984375" style="60" customWidth="1"/>
    <col min="6415" max="6427" width="0" style="60" hidden="1" customWidth="1"/>
    <col min="6428" max="6428" width="7.69921875" style="60" customWidth="1"/>
    <col min="6429" max="6429" width="3.69921875" style="60" customWidth="1"/>
    <col min="6430" max="6430" width="7.69921875" style="60" customWidth="1"/>
    <col min="6431" max="6431" width="3.69921875" style="60" customWidth="1"/>
    <col min="6432" max="6432" width="7.69921875" style="60" customWidth="1"/>
    <col min="6433" max="6433" width="3.69921875" style="60" customWidth="1"/>
    <col min="6434" max="6650" width="8.796875" style="60"/>
    <col min="6651" max="6651" width="5.19921875" style="60" customWidth="1"/>
    <col min="6652" max="6654" width="6.3984375" style="60" customWidth="1"/>
    <col min="6655" max="6655" width="5.19921875" style="60" customWidth="1"/>
    <col min="6656" max="6658" width="6.3984375" style="60" customWidth="1"/>
    <col min="6659" max="6659" width="5.19921875" style="60" customWidth="1"/>
    <col min="6660" max="6662" width="6.3984375" style="60" customWidth="1"/>
    <col min="6663" max="6663" width="3.69921875" style="60" customWidth="1"/>
    <col min="6664" max="6670" width="9.3984375" style="60" customWidth="1"/>
    <col min="6671" max="6683" width="0" style="60" hidden="1" customWidth="1"/>
    <col min="6684" max="6684" width="7.69921875" style="60" customWidth="1"/>
    <col min="6685" max="6685" width="3.69921875" style="60" customWidth="1"/>
    <col min="6686" max="6686" width="7.69921875" style="60" customWidth="1"/>
    <col min="6687" max="6687" width="3.69921875" style="60" customWidth="1"/>
    <col min="6688" max="6688" width="7.69921875" style="60" customWidth="1"/>
    <col min="6689" max="6689" width="3.69921875" style="60" customWidth="1"/>
    <col min="6690" max="6906" width="8.796875" style="60"/>
    <col min="6907" max="6907" width="5.19921875" style="60" customWidth="1"/>
    <col min="6908" max="6910" width="6.3984375" style="60" customWidth="1"/>
    <col min="6911" max="6911" width="5.19921875" style="60" customWidth="1"/>
    <col min="6912" max="6914" width="6.3984375" style="60" customWidth="1"/>
    <col min="6915" max="6915" width="5.19921875" style="60" customWidth="1"/>
    <col min="6916" max="6918" width="6.3984375" style="60" customWidth="1"/>
    <col min="6919" max="6919" width="3.69921875" style="60" customWidth="1"/>
    <col min="6920" max="6926" width="9.3984375" style="60" customWidth="1"/>
    <col min="6927" max="6939" width="0" style="60" hidden="1" customWidth="1"/>
    <col min="6940" max="6940" width="7.69921875" style="60" customWidth="1"/>
    <col min="6941" max="6941" width="3.69921875" style="60" customWidth="1"/>
    <col min="6942" max="6942" width="7.69921875" style="60" customWidth="1"/>
    <col min="6943" max="6943" width="3.69921875" style="60" customWidth="1"/>
    <col min="6944" max="6944" width="7.69921875" style="60" customWidth="1"/>
    <col min="6945" max="6945" width="3.69921875" style="60" customWidth="1"/>
    <col min="6946" max="7162" width="8.796875" style="60"/>
    <col min="7163" max="7163" width="5.19921875" style="60" customWidth="1"/>
    <col min="7164" max="7166" width="6.3984375" style="60" customWidth="1"/>
    <col min="7167" max="7167" width="5.19921875" style="60" customWidth="1"/>
    <col min="7168" max="7170" width="6.3984375" style="60" customWidth="1"/>
    <col min="7171" max="7171" width="5.19921875" style="60" customWidth="1"/>
    <col min="7172" max="7174" width="6.3984375" style="60" customWidth="1"/>
    <col min="7175" max="7175" width="3.69921875" style="60" customWidth="1"/>
    <col min="7176" max="7182" width="9.3984375" style="60" customWidth="1"/>
    <col min="7183" max="7195" width="0" style="60" hidden="1" customWidth="1"/>
    <col min="7196" max="7196" width="7.69921875" style="60" customWidth="1"/>
    <col min="7197" max="7197" width="3.69921875" style="60" customWidth="1"/>
    <col min="7198" max="7198" width="7.69921875" style="60" customWidth="1"/>
    <col min="7199" max="7199" width="3.69921875" style="60" customWidth="1"/>
    <col min="7200" max="7200" width="7.69921875" style="60" customWidth="1"/>
    <col min="7201" max="7201" width="3.69921875" style="60" customWidth="1"/>
    <col min="7202" max="7418" width="8.796875" style="60"/>
    <col min="7419" max="7419" width="5.19921875" style="60" customWidth="1"/>
    <col min="7420" max="7422" width="6.3984375" style="60" customWidth="1"/>
    <col min="7423" max="7423" width="5.19921875" style="60" customWidth="1"/>
    <col min="7424" max="7426" width="6.3984375" style="60" customWidth="1"/>
    <col min="7427" max="7427" width="5.19921875" style="60" customWidth="1"/>
    <col min="7428" max="7430" width="6.3984375" style="60" customWidth="1"/>
    <col min="7431" max="7431" width="3.69921875" style="60" customWidth="1"/>
    <col min="7432" max="7438" width="9.3984375" style="60" customWidth="1"/>
    <col min="7439" max="7451" width="0" style="60" hidden="1" customWidth="1"/>
    <col min="7452" max="7452" width="7.69921875" style="60" customWidth="1"/>
    <col min="7453" max="7453" width="3.69921875" style="60" customWidth="1"/>
    <col min="7454" max="7454" width="7.69921875" style="60" customWidth="1"/>
    <col min="7455" max="7455" width="3.69921875" style="60" customWidth="1"/>
    <col min="7456" max="7456" width="7.69921875" style="60" customWidth="1"/>
    <col min="7457" max="7457" width="3.69921875" style="60" customWidth="1"/>
    <col min="7458" max="7674" width="8.796875" style="60"/>
    <col min="7675" max="7675" width="5.19921875" style="60" customWidth="1"/>
    <col min="7676" max="7678" width="6.3984375" style="60" customWidth="1"/>
    <col min="7679" max="7679" width="5.19921875" style="60" customWidth="1"/>
    <col min="7680" max="7682" width="6.3984375" style="60" customWidth="1"/>
    <col min="7683" max="7683" width="5.19921875" style="60" customWidth="1"/>
    <col min="7684" max="7686" width="6.3984375" style="60" customWidth="1"/>
    <col min="7687" max="7687" width="3.69921875" style="60" customWidth="1"/>
    <col min="7688" max="7694" width="9.3984375" style="60" customWidth="1"/>
    <col min="7695" max="7707" width="0" style="60" hidden="1" customWidth="1"/>
    <col min="7708" max="7708" width="7.69921875" style="60" customWidth="1"/>
    <col min="7709" max="7709" width="3.69921875" style="60" customWidth="1"/>
    <col min="7710" max="7710" width="7.69921875" style="60" customWidth="1"/>
    <col min="7711" max="7711" width="3.69921875" style="60" customWidth="1"/>
    <col min="7712" max="7712" width="7.69921875" style="60" customWidth="1"/>
    <col min="7713" max="7713" width="3.69921875" style="60" customWidth="1"/>
    <col min="7714" max="7930" width="8.796875" style="60"/>
    <col min="7931" max="7931" width="5.19921875" style="60" customWidth="1"/>
    <col min="7932" max="7934" width="6.3984375" style="60" customWidth="1"/>
    <col min="7935" max="7935" width="5.19921875" style="60" customWidth="1"/>
    <col min="7936" max="7938" width="6.3984375" style="60" customWidth="1"/>
    <col min="7939" max="7939" width="5.19921875" style="60" customWidth="1"/>
    <col min="7940" max="7942" width="6.3984375" style="60" customWidth="1"/>
    <col min="7943" max="7943" width="3.69921875" style="60" customWidth="1"/>
    <col min="7944" max="7950" width="9.3984375" style="60" customWidth="1"/>
    <col min="7951" max="7963" width="0" style="60" hidden="1" customWidth="1"/>
    <col min="7964" max="7964" width="7.69921875" style="60" customWidth="1"/>
    <col min="7965" max="7965" width="3.69921875" style="60" customWidth="1"/>
    <col min="7966" max="7966" width="7.69921875" style="60" customWidth="1"/>
    <col min="7967" max="7967" width="3.69921875" style="60" customWidth="1"/>
    <col min="7968" max="7968" width="7.69921875" style="60" customWidth="1"/>
    <col min="7969" max="7969" width="3.69921875" style="60" customWidth="1"/>
    <col min="7970" max="8186" width="8.796875" style="60"/>
    <col min="8187" max="8187" width="5.19921875" style="60" customWidth="1"/>
    <col min="8188" max="8190" width="6.3984375" style="60" customWidth="1"/>
    <col min="8191" max="8191" width="5.19921875" style="60" customWidth="1"/>
    <col min="8192" max="8194" width="6.3984375" style="60" customWidth="1"/>
    <col min="8195" max="8195" width="5.19921875" style="60" customWidth="1"/>
    <col min="8196" max="8198" width="6.3984375" style="60" customWidth="1"/>
    <col min="8199" max="8199" width="3.69921875" style="60" customWidth="1"/>
    <col min="8200" max="8206" width="9.3984375" style="60" customWidth="1"/>
    <col min="8207" max="8219" width="0" style="60" hidden="1" customWidth="1"/>
    <col min="8220" max="8220" width="7.69921875" style="60" customWidth="1"/>
    <col min="8221" max="8221" width="3.69921875" style="60" customWidth="1"/>
    <col min="8222" max="8222" width="7.69921875" style="60" customWidth="1"/>
    <col min="8223" max="8223" width="3.69921875" style="60" customWidth="1"/>
    <col min="8224" max="8224" width="7.69921875" style="60" customWidth="1"/>
    <col min="8225" max="8225" width="3.69921875" style="60" customWidth="1"/>
    <col min="8226" max="8442" width="8.796875" style="60"/>
    <col min="8443" max="8443" width="5.19921875" style="60" customWidth="1"/>
    <col min="8444" max="8446" width="6.3984375" style="60" customWidth="1"/>
    <col min="8447" max="8447" width="5.19921875" style="60" customWidth="1"/>
    <col min="8448" max="8450" width="6.3984375" style="60" customWidth="1"/>
    <col min="8451" max="8451" width="5.19921875" style="60" customWidth="1"/>
    <col min="8452" max="8454" width="6.3984375" style="60" customWidth="1"/>
    <col min="8455" max="8455" width="3.69921875" style="60" customWidth="1"/>
    <col min="8456" max="8462" width="9.3984375" style="60" customWidth="1"/>
    <col min="8463" max="8475" width="0" style="60" hidden="1" customWidth="1"/>
    <col min="8476" max="8476" width="7.69921875" style="60" customWidth="1"/>
    <col min="8477" max="8477" width="3.69921875" style="60" customWidth="1"/>
    <col min="8478" max="8478" width="7.69921875" style="60" customWidth="1"/>
    <col min="8479" max="8479" width="3.69921875" style="60" customWidth="1"/>
    <col min="8480" max="8480" width="7.69921875" style="60" customWidth="1"/>
    <col min="8481" max="8481" width="3.69921875" style="60" customWidth="1"/>
    <col min="8482" max="8698" width="8.796875" style="60"/>
    <col min="8699" max="8699" width="5.19921875" style="60" customWidth="1"/>
    <col min="8700" max="8702" width="6.3984375" style="60" customWidth="1"/>
    <col min="8703" max="8703" width="5.19921875" style="60" customWidth="1"/>
    <col min="8704" max="8706" width="6.3984375" style="60" customWidth="1"/>
    <col min="8707" max="8707" width="5.19921875" style="60" customWidth="1"/>
    <col min="8708" max="8710" width="6.3984375" style="60" customWidth="1"/>
    <col min="8711" max="8711" width="3.69921875" style="60" customWidth="1"/>
    <col min="8712" max="8718" width="9.3984375" style="60" customWidth="1"/>
    <col min="8719" max="8731" width="0" style="60" hidden="1" customWidth="1"/>
    <col min="8732" max="8732" width="7.69921875" style="60" customWidth="1"/>
    <col min="8733" max="8733" width="3.69921875" style="60" customWidth="1"/>
    <col min="8734" max="8734" width="7.69921875" style="60" customWidth="1"/>
    <col min="8735" max="8735" width="3.69921875" style="60" customWidth="1"/>
    <col min="8736" max="8736" width="7.69921875" style="60" customWidth="1"/>
    <col min="8737" max="8737" width="3.69921875" style="60" customWidth="1"/>
    <col min="8738" max="8954" width="8.796875" style="60"/>
    <col min="8955" max="8955" width="5.19921875" style="60" customWidth="1"/>
    <col min="8956" max="8958" width="6.3984375" style="60" customWidth="1"/>
    <col min="8959" max="8959" width="5.19921875" style="60" customWidth="1"/>
    <col min="8960" max="8962" width="6.3984375" style="60" customWidth="1"/>
    <col min="8963" max="8963" width="5.19921875" style="60" customWidth="1"/>
    <col min="8964" max="8966" width="6.3984375" style="60" customWidth="1"/>
    <col min="8967" max="8967" width="3.69921875" style="60" customWidth="1"/>
    <col min="8968" max="8974" width="9.3984375" style="60" customWidth="1"/>
    <col min="8975" max="8987" width="0" style="60" hidden="1" customWidth="1"/>
    <col min="8988" max="8988" width="7.69921875" style="60" customWidth="1"/>
    <col min="8989" max="8989" width="3.69921875" style="60" customWidth="1"/>
    <col min="8990" max="8990" width="7.69921875" style="60" customWidth="1"/>
    <col min="8991" max="8991" width="3.69921875" style="60" customWidth="1"/>
    <col min="8992" max="8992" width="7.69921875" style="60" customWidth="1"/>
    <col min="8993" max="8993" width="3.69921875" style="60" customWidth="1"/>
    <col min="8994" max="9210" width="8.796875" style="60"/>
    <col min="9211" max="9211" width="5.19921875" style="60" customWidth="1"/>
    <col min="9212" max="9214" width="6.3984375" style="60" customWidth="1"/>
    <col min="9215" max="9215" width="5.19921875" style="60" customWidth="1"/>
    <col min="9216" max="9218" width="6.3984375" style="60" customWidth="1"/>
    <col min="9219" max="9219" width="5.19921875" style="60" customWidth="1"/>
    <col min="9220" max="9222" width="6.3984375" style="60" customWidth="1"/>
    <col min="9223" max="9223" width="3.69921875" style="60" customWidth="1"/>
    <col min="9224" max="9230" width="9.3984375" style="60" customWidth="1"/>
    <col min="9231" max="9243" width="0" style="60" hidden="1" customWidth="1"/>
    <col min="9244" max="9244" width="7.69921875" style="60" customWidth="1"/>
    <col min="9245" max="9245" width="3.69921875" style="60" customWidth="1"/>
    <col min="9246" max="9246" width="7.69921875" style="60" customWidth="1"/>
    <col min="9247" max="9247" width="3.69921875" style="60" customWidth="1"/>
    <col min="9248" max="9248" width="7.69921875" style="60" customWidth="1"/>
    <col min="9249" max="9249" width="3.69921875" style="60" customWidth="1"/>
    <col min="9250" max="9466" width="8.796875" style="60"/>
    <col min="9467" max="9467" width="5.19921875" style="60" customWidth="1"/>
    <col min="9468" max="9470" width="6.3984375" style="60" customWidth="1"/>
    <col min="9471" max="9471" width="5.19921875" style="60" customWidth="1"/>
    <col min="9472" max="9474" width="6.3984375" style="60" customWidth="1"/>
    <col min="9475" max="9475" width="5.19921875" style="60" customWidth="1"/>
    <col min="9476" max="9478" width="6.3984375" style="60" customWidth="1"/>
    <col min="9479" max="9479" width="3.69921875" style="60" customWidth="1"/>
    <col min="9480" max="9486" width="9.3984375" style="60" customWidth="1"/>
    <col min="9487" max="9499" width="0" style="60" hidden="1" customWidth="1"/>
    <col min="9500" max="9500" width="7.69921875" style="60" customWidth="1"/>
    <col min="9501" max="9501" width="3.69921875" style="60" customWidth="1"/>
    <col min="9502" max="9502" width="7.69921875" style="60" customWidth="1"/>
    <col min="9503" max="9503" width="3.69921875" style="60" customWidth="1"/>
    <col min="9504" max="9504" width="7.69921875" style="60" customWidth="1"/>
    <col min="9505" max="9505" width="3.69921875" style="60" customWidth="1"/>
    <col min="9506" max="9722" width="8.796875" style="60"/>
    <col min="9723" max="9723" width="5.19921875" style="60" customWidth="1"/>
    <col min="9724" max="9726" width="6.3984375" style="60" customWidth="1"/>
    <col min="9727" max="9727" width="5.19921875" style="60" customWidth="1"/>
    <col min="9728" max="9730" width="6.3984375" style="60" customWidth="1"/>
    <col min="9731" max="9731" width="5.19921875" style="60" customWidth="1"/>
    <col min="9732" max="9734" width="6.3984375" style="60" customWidth="1"/>
    <col min="9735" max="9735" width="3.69921875" style="60" customWidth="1"/>
    <col min="9736" max="9742" width="9.3984375" style="60" customWidth="1"/>
    <col min="9743" max="9755" width="0" style="60" hidden="1" customWidth="1"/>
    <col min="9756" max="9756" width="7.69921875" style="60" customWidth="1"/>
    <col min="9757" max="9757" width="3.69921875" style="60" customWidth="1"/>
    <col min="9758" max="9758" width="7.69921875" style="60" customWidth="1"/>
    <col min="9759" max="9759" width="3.69921875" style="60" customWidth="1"/>
    <col min="9760" max="9760" width="7.69921875" style="60" customWidth="1"/>
    <col min="9761" max="9761" width="3.69921875" style="60" customWidth="1"/>
    <col min="9762" max="9978" width="8.796875" style="60"/>
    <col min="9979" max="9979" width="5.19921875" style="60" customWidth="1"/>
    <col min="9980" max="9982" width="6.3984375" style="60" customWidth="1"/>
    <col min="9983" max="9983" width="5.19921875" style="60" customWidth="1"/>
    <col min="9984" max="9986" width="6.3984375" style="60" customWidth="1"/>
    <col min="9987" max="9987" width="5.19921875" style="60" customWidth="1"/>
    <col min="9988" max="9990" width="6.3984375" style="60" customWidth="1"/>
    <col min="9991" max="9991" width="3.69921875" style="60" customWidth="1"/>
    <col min="9992" max="9998" width="9.3984375" style="60" customWidth="1"/>
    <col min="9999" max="10011" width="0" style="60" hidden="1" customWidth="1"/>
    <col min="10012" max="10012" width="7.69921875" style="60" customWidth="1"/>
    <col min="10013" max="10013" width="3.69921875" style="60" customWidth="1"/>
    <col min="10014" max="10014" width="7.69921875" style="60" customWidth="1"/>
    <col min="10015" max="10015" width="3.69921875" style="60" customWidth="1"/>
    <col min="10016" max="10016" width="7.69921875" style="60" customWidth="1"/>
    <col min="10017" max="10017" width="3.69921875" style="60" customWidth="1"/>
    <col min="10018" max="10234" width="8.796875" style="60"/>
    <col min="10235" max="10235" width="5.19921875" style="60" customWidth="1"/>
    <col min="10236" max="10238" width="6.3984375" style="60" customWidth="1"/>
    <col min="10239" max="10239" width="5.19921875" style="60" customWidth="1"/>
    <col min="10240" max="10242" width="6.3984375" style="60" customWidth="1"/>
    <col min="10243" max="10243" width="5.19921875" style="60" customWidth="1"/>
    <col min="10244" max="10246" width="6.3984375" style="60" customWidth="1"/>
    <col min="10247" max="10247" width="3.69921875" style="60" customWidth="1"/>
    <col min="10248" max="10254" width="9.3984375" style="60" customWidth="1"/>
    <col min="10255" max="10267" width="0" style="60" hidden="1" customWidth="1"/>
    <col min="10268" max="10268" width="7.69921875" style="60" customWidth="1"/>
    <col min="10269" max="10269" width="3.69921875" style="60" customWidth="1"/>
    <col min="10270" max="10270" width="7.69921875" style="60" customWidth="1"/>
    <col min="10271" max="10271" width="3.69921875" style="60" customWidth="1"/>
    <col min="10272" max="10272" width="7.69921875" style="60" customWidth="1"/>
    <col min="10273" max="10273" width="3.69921875" style="60" customWidth="1"/>
    <col min="10274" max="10490" width="8.796875" style="60"/>
    <col min="10491" max="10491" width="5.19921875" style="60" customWidth="1"/>
    <col min="10492" max="10494" width="6.3984375" style="60" customWidth="1"/>
    <col min="10495" max="10495" width="5.19921875" style="60" customWidth="1"/>
    <col min="10496" max="10498" width="6.3984375" style="60" customWidth="1"/>
    <col min="10499" max="10499" width="5.19921875" style="60" customWidth="1"/>
    <col min="10500" max="10502" width="6.3984375" style="60" customWidth="1"/>
    <col min="10503" max="10503" width="3.69921875" style="60" customWidth="1"/>
    <col min="10504" max="10510" width="9.3984375" style="60" customWidth="1"/>
    <col min="10511" max="10523" width="0" style="60" hidden="1" customWidth="1"/>
    <col min="10524" max="10524" width="7.69921875" style="60" customWidth="1"/>
    <col min="10525" max="10525" width="3.69921875" style="60" customWidth="1"/>
    <col min="10526" max="10526" width="7.69921875" style="60" customWidth="1"/>
    <col min="10527" max="10527" width="3.69921875" style="60" customWidth="1"/>
    <col min="10528" max="10528" width="7.69921875" style="60" customWidth="1"/>
    <col min="10529" max="10529" width="3.69921875" style="60" customWidth="1"/>
    <col min="10530" max="10746" width="8.796875" style="60"/>
    <col min="10747" max="10747" width="5.19921875" style="60" customWidth="1"/>
    <col min="10748" max="10750" width="6.3984375" style="60" customWidth="1"/>
    <col min="10751" max="10751" width="5.19921875" style="60" customWidth="1"/>
    <col min="10752" max="10754" width="6.3984375" style="60" customWidth="1"/>
    <col min="10755" max="10755" width="5.19921875" style="60" customWidth="1"/>
    <col min="10756" max="10758" width="6.3984375" style="60" customWidth="1"/>
    <col min="10759" max="10759" width="3.69921875" style="60" customWidth="1"/>
    <col min="10760" max="10766" width="9.3984375" style="60" customWidth="1"/>
    <col min="10767" max="10779" width="0" style="60" hidden="1" customWidth="1"/>
    <col min="10780" max="10780" width="7.69921875" style="60" customWidth="1"/>
    <col min="10781" max="10781" width="3.69921875" style="60" customWidth="1"/>
    <col min="10782" max="10782" width="7.69921875" style="60" customWidth="1"/>
    <col min="10783" max="10783" width="3.69921875" style="60" customWidth="1"/>
    <col min="10784" max="10784" width="7.69921875" style="60" customWidth="1"/>
    <col min="10785" max="10785" width="3.69921875" style="60" customWidth="1"/>
    <col min="10786" max="11002" width="8.796875" style="60"/>
    <col min="11003" max="11003" width="5.19921875" style="60" customWidth="1"/>
    <col min="11004" max="11006" width="6.3984375" style="60" customWidth="1"/>
    <col min="11007" max="11007" width="5.19921875" style="60" customWidth="1"/>
    <col min="11008" max="11010" width="6.3984375" style="60" customWidth="1"/>
    <col min="11011" max="11011" width="5.19921875" style="60" customWidth="1"/>
    <col min="11012" max="11014" width="6.3984375" style="60" customWidth="1"/>
    <col min="11015" max="11015" width="3.69921875" style="60" customWidth="1"/>
    <col min="11016" max="11022" width="9.3984375" style="60" customWidth="1"/>
    <col min="11023" max="11035" width="0" style="60" hidden="1" customWidth="1"/>
    <col min="11036" max="11036" width="7.69921875" style="60" customWidth="1"/>
    <col min="11037" max="11037" width="3.69921875" style="60" customWidth="1"/>
    <col min="11038" max="11038" width="7.69921875" style="60" customWidth="1"/>
    <col min="11039" max="11039" width="3.69921875" style="60" customWidth="1"/>
    <col min="11040" max="11040" width="7.69921875" style="60" customWidth="1"/>
    <col min="11041" max="11041" width="3.69921875" style="60" customWidth="1"/>
    <col min="11042" max="11258" width="8.796875" style="60"/>
    <col min="11259" max="11259" width="5.19921875" style="60" customWidth="1"/>
    <col min="11260" max="11262" width="6.3984375" style="60" customWidth="1"/>
    <col min="11263" max="11263" width="5.19921875" style="60" customWidth="1"/>
    <col min="11264" max="11266" width="6.3984375" style="60" customWidth="1"/>
    <col min="11267" max="11267" width="5.19921875" style="60" customWidth="1"/>
    <col min="11268" max="11270" width="6.3984375" style="60" customWidth="1"/>
    <col min="11271" max="11271" width="3.69921875" style="60" customWidth="1"/>
    <col min="11272" max="11278" width="9.3984375" style="60" customWidth="1"/>
    <col min="11279" max="11291" width="0" style="60" hidden="1" customWidth="1"/>
    <col min="11292" max="11292" width="7.69921875" style="60" customWidth="1"/>
    <col min="11293" max="11293" width="3.69921875" style="60" customWidth="1"/>
    <col min="11294" max="11294" width="7.69921875" style="60" customWidth="1"/>
    <col min="11295" max="11295" width="3.69921875" style="60" customWidth="1"/>
    <col min="11296" max="11296" width="7.69921875" style="60" customWidth="1"/>
    <col min="11297" max="11297" width="3.69921875" style="60" customWidth="1"/>
    <col min="11298" max="11514" width="8.796875" style="60"/>
    <col min="11515" max="11515" width="5.19921875" style="60" customWidth="1"/>
    <col min="11516" max="11518" width="6.3984375" style="60" customWidth="1"/>
    <col min="11519" max="11519" width="5.19921875" style="60" customWidth="1"/>
    <col min="11520" max="11522" width="6.3984375" style="60" customWidth="1"/>
    <col min="11523" max="11523" width="5.19921875" style="60" customWidth="1"/>
    <col min="11524" max="11526" width="6.3984375" style="60" customWidth="1"/>
    <col min="11527" max="11527" width="3.69921875" style="60" customWidth="1"/>
    <col min="11528" max="11534" width="9.3984375" style="60" customWidth="1"/>
    <col min="11535" max="11547" width="0" style="60" hidden="1" customWidth="1"/>
    <col min="11548" max="11548" width="7.69921875" style="60" customWidth="1"/>
    <col min="11549" max="11549" width="3.69921875" style="60" customWidth="1"/>
    <col min="11550" max="11550" width="7.69921875" style="60" customWidth="1"/>
    <col min="11551" max="11551" width="3.69921875" style="60" customWidth="1"/>
    <col min="11552" max="11552" width="7.69921875" style="60" customWidth="1"/>
    <col min="11553" max="11553" width="3.69921875" style="60" customWidth="1"/>
    <col min="11554" max="11770" width="8.796875" style="60"/>
    <col min="11771" max="11771" width="5.19921875" style="60" customWidth="1"/>
    <col min="11772" max="11774" width="6.3984375" style="60" customWidth="1"/>
    <col min="11775" max="11775" width="5.19921875" style="60" customWidth="1"/>
    <col min="11776" max="11778" width="6.3984375" style="60" customWidth="1"/>
    <col min="11779" max="11779" width="5.19921875" style="60" customWidth="1"/>
    <col min="11780" max="11782" width="6.3984375" style="60" customWidth="1"/>
    <col min="11783" max="11783" width="3.69921875" style="60" customWidth="1"/>
    <col min="11784" max="11790" width="9.3984375" style="60" customWidth="1"/>
    <col min="11791" max="11803" width="0" style="60" hidden="1" customWidth="1"/>
    <col min="11804" max="11804" width="7.69921875" style="60" customWidth="1"/>
    <col min="11805" max="11805" width="3.69921875" style="60" customWidth="1"/>
    <col min="11806" max="11806" width="7.69921875" style="60" customWidth="1"/>
    <col min="11807" max="11807" width="3.69921875" style="60" customWidth="1"/>
    <col min="11808" max="11808" width="7.69921875" style="60" customWidth="1"/>
    <col min="11809" max="11809" width="3.69921875" style="60" customWidth="1"/>
    <col min="11810" max="12026" width="8.796875" style="60"/>
    <col min="12027" max="12027" width="5.19921875" style="60" customWidth="1"/>
    <col min="12028" max="12030" width="6.3984375" style="60" customWidth="1"/>
    <col min="12031" max="12031" width="5.19921875" style="60" customWidth="1"/>
    <col min="12032" max="12034" width="6.3984375" style="60" customWidth="1"/>
    <col min="12035" max="12035" width="5.19921875" style="60" customWidth="1"/>
    <col min="12036" max="12038" width="6.3984375" style="60" customWidth="1"/>
    <col min="12039" max="12039" width="3.69921875" style="60" customWidth="1"/>
    <col min="12040" max="12046" width="9.3984375" style="60" customWidth="1"/>
    <col min="12047" max="12059" width="0" style="60" hidden="1" customWidth="1"/>
    <col min="12060" max="12060" width="7.69921875" style="60" customWidth="1"/>
    <col min="12061" max="12061" width="3.69921875" style="60" customWidth="1"/>
    <col min="12062" max="12062" width="7.69921875" style="60" customWidth="1"/>
    <col min="12063" max="12063" width="3.69921875" style="60" customWidth="1"/>
    <col min="12064" max="12064" width="7.69921875" style="60" customWidth="1"/>
    <col min="12065" max="12065" width="3.69921875" style="60" customWidth="1"/>
    <col min="12066" max="12282" width="8.796875" style="60"/>
    <col min="12283" max="12283" width="5.19921875" style="60" customWidth="1"/>
    <col min="12284" max="12286" width="6.3984375" style="60" customWidth="1"/>
    <col min="12287" max="12287" width="5.19921875" style="60" customWidth="1"/>
    <col min="12288" max="12290" width="6.3984375" style="60" customWidth="1"/>
    <col min="12291" max="12291" width="5.19921875" style="60" customWidth="1"/>
    <col min="12292" max="12294" width="6.3984375" style="60" customWidth="1"/>
    <col min="12295" max="12295" width="3.69921875" style="60" customWidth="1"/>
    <col min="12296" max="12302" width="9.3984375" style="60" customWidth="1"/>
    <col min="12303" max="12315" width="0" style="60" hidden="1" customWidth="1"/>
    <col min="12316" max="12316" width="7.69921875" style="60" customWidth="1"/>
    <col min="12317" max="12317" width="3.69921875" style="60" customWidth="1"/>
    <col min="12318" max="12318" width="7.69921875" style="60" customWidth="1"/>
    <col min="12319" max="12319" width="3.69921875" style="60" customWidth="1"/>
    <col min="12320" max="12320" width="7.69921875" style="60" customWidth="1"/>
    <col min="12321" max="12321" width="3.69921875" style="60" customWidth="1"/>
    <col min="12322" max="12538" width="8.796875" style="60"/>
    <col min="12539" max="12539" width="5.19921875" style="60" customWidth="1"/>
    <col min="12540" max="12542" width="6.3984375" style="60" customWidth="1"/>
    <col min="12543" max="12543" width="5.19921875" style="60" customWidth="1"/>
    <col min="12544" max="12546" width="6.3984375" style="60" customWidth="1"/>
    <col min="12547" max="12547" width="5.19921875" style="60" customWidth="1"/>
    <col min="12548" max="12550" width="6.3984375" style="60" customWidth="1"/>
    <col min="12551" max="12551" width="3.69921875" style="60" customWidth="1"/>
    <col min="12552" max="12558" width="9.3984375" style="60" customWidth="1"/>
    <col min="12559" max="12571" width="0" style="60" hidden="1" customWidth="1"/>
    <col min="12572" max="12572" width="7.69921875" style="60" customWidth="1"/>
    <col min="12573" max="12573" width="3.69921875" style="60" customWidth="1"/>
    <col min="12574" max="12574" width="7.69921875" style="60" customWidth="1"/>
    <col min="12575" max="12575" width="3.69921875" style="60" customWidth="1"/>
    <col min="12576" max="12576" width="7.69921875" style="60" customWidth="1"/>
    <col min="12577" max="12577" width="3.69921875" style="60" customWidth="1"/>
    <col min="12578" max="12794" width="8.796875" style="60"/>
    <col min="12795" max="12795" width="5.19921875" style="60" customWidth="1"/>
    <col min="12796" max="12798" width="6.3984375" style="60" customWidth="1"/>
    <col min="12799" max="12799" width="5.19921875" style="60" customWidth="1"/>
    <col min="12800" max="12802" width="6.3984375" style="60" customWidth="1"/>
    <col min="12803" max="12803" width="5.19921875" style="60" customWidth="1"/>
    <col min="12804" max="12806" width="6.3984375" style="60" customWidth="1"/>
    <col min="12807" max="12807" width="3.69921875" style="60" customWidth="1"/>
    <col min="12808" max="12814" width="9.3984375" style="60" customWidth="1"/>
    <col min="12815" max="12827" width="0" style="60" hidden="1" customWidth="1"/>
    <col min="12828" max="12828" width="7.69921875" style="60" customWidth="1"/>
    <col min="12829" max="12829" width="3.69921875" style="60" customWidth="1"/>
    <col min="12830" max="12830" width="7.69921875" style="60" customWidth="1"/>
    <col min="12831" max="12831" width="3.69921875" style="60" customWidth="1"/>
    <col min="12832" max="12832" width="7.69921875" style="60" customWidth="1"/>
    <col min="12833" max="12833" width="3.69921875" style="60" customWidth="1"/>
    <col min="12834" max="13050" width="8.796875" style="60"/>
    <col min="13051" max="13051" width="5.19921875" style="60" customWidth="1"/>
    <col min="13052" max="13054" width="6.3984375" style="60" customWidth="1"/>
    <col min="13055" max="13055" width="5.19921875" style="60" customWidth="1"/>
    <col min="13056" max="13058" width="6.3984375" style="60" customWidth="1"/>
    <col min="13059" max="13059" width="5.19921875" style="60" customWidth="1"/>
    <col min="13060" max="13062" width="6.3984375" style="60" customWidth="1"/>
    <col min="13063" max="13063" width="3.69921875" style="60" customWidth="1"/>
    <col min="13064" max="13070" width="9.3984375" style="60" customWidth="1"/>
    <col min="13071" max="13083" width="0" style="60" hidden="1" customWidth="1"/>
    <col min="13084" max="13084" width="7.69921875" style="60" customWidth="1"/>
    <col min="13085" max="13085" width="3.69921875" style="60" customWidth="1"/>
    <col min="13086" max="13086" width="7.69921875" style="60" customWidth="1"/>
    <col min="13087" max="13087" width="3.69921875" style="60" customWidth="1"/>
    <col min="13088" max="13088" width="7.69921875" style="60" customWidth="1"/>
    <col min="13089" max="13089" width="3.69921875" style="60" customWidth="1"/>
    <col min="13090" max="13306" width="8.796875" style="60"/>
    <col min="13307" max="13307" width="5.19921875" style="60" customWidth="1"/>
    <col min="13308" max="13310" width="6.3984375" style="60" customWidth="1"/>
    <col min="13311" max="13311" width="5.19921875" style="60" customWidth="1"/>
    <col min="13312" max="13314" width="6.3984375" style="60" customWidth="1"/>
    <col min="13315" max="13315" width="5.19921875" style="60" customWidth="1"/>
    <col min="13316" max="13318" width="6.3984375" style="60" customWidth="1"/>
    <col min="13319" max="13319" width="3.69921875" style="60" customWidth="1"/>
    <col min="13320" max="13326" width="9.3984375" style="60" customWidth="1"/>
    <col min="13327" max="13339" width="0" style="60" hidden="1" customWidth="1"/>
    <col min="13340" max="13340" width="7.69921875" style="60" customWidth="1"/>
    <col min="13341" max="13341" width="3.69921875" style="60" customWidth="1"/>
    <col min="13342" max="13342" width="7.69921875" style="60" customWidth="1"/>
    <col min="13343" max="13343" width="3.69921875" style="60" customWidth="1"/>
    <col min="13344" max="13344" width="7.69921875" style="60" customWidth="1"/>
    <col min="13345" max="13345" width="3.69921875" style="60" customWidth="1"/>
    <col min="13346" max="13562" width="8.796875" style="60"/>
    <col min="13563" max="13563" width="5.19921875" style="60" customWidth="1"/>
    <col min="13564" max="13566" width="6.3984375" style="60" customWidth="1"/>
    <col min="13567" max="13567" width="5.19921875" style="60" customWidth="1"/>
    <col min="13568" max="13570" width="6.3984375" style="60" customWidth="1"/>
    <col min="13571" max="13571" width="5.19921875" style="60" customWidth="1"/>
    <col min="13572" max="13574" width="6.3984375" style="60" customWidth="1"/>
    <col min="13575" max="13575" width="3.69921875" style="60" customWidth="1"/>
    <col min="13576" max="13582" width="9.3984375" style="60" customWidth="1"/>
    <col min="13583" max="13595" width="0" style="60" hidden="1" customWidth="1"/>
    <col min="13596" max="13596" width="7.69921875" style="60" customWidth="1"/>
    <col min="13597" max="13597" width="3.69921875" style="60" customWidth="1"/>
    <col min="13598" max="13598" width="7.69921875" style="60" customWidth="1"/>
    <col min="13599" max="13599" width="3.69921875" style="60" customWidth="1"/>
    <col min="13600" max="13600" width="7.69921875" style="60" customWidth="1"/>
    <col min="13601" max="13601" width="3.69921875" style="60" customWidth="1"/>
    <col min="13602" max="13818" width="8.796875" style="60"/>
    <col min="13819" max="13819" width="5.19921875" style="60" customWidth="1"/>
    <col min="13820" max="13822" width="6.3984375" style="60" customWidth="1"/>
    <col min="13823" max="13823" width="5.19921875" style="60" customWidth="1"/>
    <col min="13824" max="13826" width="6.3984375" style="60" customWidth="1"/>
    <col min="13827" max="13827" width="5.19921875" style="60" customWidth="1"/>
    <col min="13828" max="13830" width="6.3984375" style="60" customWidth="1"/>
    <col min="13831" max="13831" width="3.69921875" style="60" customWidth="1"/>
    <col min="13832" max="13838" width="9.3984375" style="60" customWidth="1"/>
    <col min="13839" max="13851" width="0" style="60" hidden="1" customWidth="1"/>
    <col min="13852" max="13852" width="7.69921875" style="60" customWidth="1"/>
    <col min="13853" max="13853" width="3.69921875" style="60" customWidth="1"/>
    <col min="13854" max="13854" width="7.69921875" style="60" customWidth="1"/>
    <col min="13855" max="13855" width="3.69921875" style="60" customWidth="1"/>
    <col min="13856" max="13856" width="7.69921875" style="60" customWidth="1"/>
    <col min="13857" max="13857" width="3.69921875" style="60" customWidth="1"/>
    <col min="13858" max="14074" width="8.796875" style="60"/>
    <col min="14075" max="14075" width="5.19921875" style="60" customWidth="1"/>
    <col min="14076" max="14078" width="6.3984375" style="60" customWidth="1"/>
    <col min="14079" max="14079" width="5.19921875" style="60" customWidth="1"/>
    <col min="14080" max="14082" width="6.3984375" style="60" customWidth="1"/>
    <col min="14083" max="14083" width="5.19921875" style="60" customWidth="1"/>
    <col min="14084" max="14086" width="6.3984375" style="60" customWidth="1"/>
    <col min="14087" max="14087" width="3.69921875" style="60" customWidth="1"/>
    <col min="14088" max="14094" width="9.3984375" style="60" customWidth="1"/>
    <col min="14095" max="14107" width="0" style="60" hidden="1" customWidth="1"/>
    <col min="14108" max="14108" width="7.69921875" style="60" customWidth="1"/>
    <col min="14109" max="14109" width="3.69921875" style="60" customWidth="1"/>
    <col min="14110" max="14110" width="7.69921875" style="60" customWidth="1"/>
    <col min="14111" max="14111" width="3.69921875" style="60" customWidth="1"/>
    <col min="14112" max="14112" width="7.69921875" style="60" customWidth="1"/>
    <col min="14113" max="14113" width="3.69921875" style="60" customWidth="1"/>
    <col min="14114" max="14330" width="8.796875" style="60"/>
    <col min="14331" max="14331" width="5.19921875" style="60" customWidth="1"/>
    <col min="14332" max="14334" width="6.3984375" style="60" customWidth="1"/>
    <col min="14335" max="14335" width="5.19921875" style="60" customWidth="1"/>
    <col min="14336" max="14338" width="6.3984375" style="60" customWidth="1"/>
    <col min="14339" max="14339" width="5.19921875" style="60" customWidth="1"/>
    <col min="14340" max="14342" width="6.3984375" style="60" customWidth="1"/>
    <col min="14343" max="14343" width="3.69921875" style="60" customWidth="1"/>
    <col min="14344" max="14350" width="9.3984375" style="60" customWidth="1"/>
    <col min="14351" max="14363" width="0" style="60" hidden="1" customWidth="1"/>
    <col min="14364" max="14364" width="7.69921875" style="60" customWidth="1"/>
    <col min="14365" max="14365" width="3.69921875" style="60" customWidth="1"/>
    <col min="14366" max="14366" width="7.69921875" style="60" customWidth="1"/>
    <col min="14367" max="14367" width="3.69921875" style="60" customWidth="1"/>
    <col min="14368" max="14368" width="7.69921875" style="60" customWidth="1"/>
    <col min="14369" max="14369" width="3.69921875" style="60" customWidth="1"/>
    <col min="14370" max="14586" width="8.796875" style="60"/>
    <col min="14587" max="14587" width="5.19921875" style="60" customWidth="1"/>
    <col min="14588" max="14590" width="6.3984375" style="60" customWidth="1"/>
    <col min="14591" max="14591" width="5.19921875" style="60" customWidth="1"/>
    <col min="14592" max="14594" width="6.3984375" style="60" customWidth="1"/>
    <col min="14595" max="14595" width="5.19921875" style="60" customWidth="1"/>
    <col min="14596" max="14598" width="6.3984375" style="60" customWidth="1"/>
    <col min="14599" max="14599" width="3.69921875" style="60" customWidth="1"/>
    <col min="14600" max="14606" width="9.3984375" style="60" customWidth="1"/>
    <col min="14607" max="14619" width="0" style="60" hidden="1" customWidth="1"/>
    <col min="14620" max="14620" width="7.69921875" style="60" customWidth="1"/>
    <col min="14621" max="14621" width="3.69921875" style="60" customWidth="1"/>
    <col min="14622" max="14622" width="7.69921875" style="60" customWidth="1"/>
    <col min="14623" max="14623" width="3.69921875" style="60" customWidth="1"/>
    <col min="14624" max="14624" width="7.69921875" style="60" customWidth="1"/>
    <col min="14625" max="14625" width="3.69921875" style="60" customWidth="1"/>
    <col min="14626" max="14842" width="8.796875" style="60"/>
    <col min="14843" max="14843" width="5.19921875" style="60" customWidth="1"/>
    <col min="14844" max="14846" width="6.3984375" style="60" customWidth="1"/>
    <col min="14847" max="14847" width="5.19921875" style="60" customWidth="1"/>
    <col min="14848" max="14850" width="6.3984375" style="60" customWidth="1"/>
    <col min="14851" max="14851" width="5.19921875" style="60" customWidth="1"/>
    <col min="14852" max="14854" width="6.3984375" style="60" customWidth="1"/>
    <col min="14855" max="14855" width="3.69921875" style="60" customWidth="1"/>
    <col min="14856" max="14862" width="9.3984375" style="60" customWidth="1"/>
    <col min="14863" max="14875" width="0" style="60" hidden="1" customWidth="1"/>
    <col min="14876" max="14876" width="7.69921875" style="60" customWidth="1"/>
    <col min="14877" max="14877" width="3.69921875" style="60" customWidth="1"/>
    <col min="14878" max="14878" width="7.69921875" style="60" customWidth="1"/>
    <col min="14879" max="14879" width="3.69921875" style="60" customWidth="1"/>
    <col min="14880" max="14880" width="7.69921875" style="60" customWidth="1"/>
    <col min="14881" max="14881" width="3.69921875" style="60" customWidth="1"/>
    <col min="14882" max="15098" width="8.796875" style="60"/>
    <col min="15099" max="15099" width="5.19921875" style="60" customWidth="1"/>
    <col min="15100" max="15102" width="6.3984375" style="60" customWidth="1"/>
    <col min="15103" max="15103" width="5.19921875" style="60" customWidth="1"/>
    <col min="15104" max="15106" width="6.3984375" style="60" customWidth="1"/>
    <col min="15107" max="15107" width="5.19921875" style="60" customWidth="1"/>
    <col min="15108" max="15110" width="6.3984375" style="60" customWidth="1"/>
    <col min="15111" max="15111" width="3.69921875" style="60" customWidth="1"/>
    <col min="15112" max="15118" width="9.3984375" style="60" customWidth="1"/>
    <col min="15119" max="15131" width="0" style="60" hidden="1" customWidth="1"/>
    <col min="15132" max="15132" width="7.69921875" style="60" customWidth="1"/>
    <col min="15133" max="15133" width="3.69921875" style="60" customWidth="1"/>
    <col min="15134" max="15134" width="7.69921875" style="60" customWidth="1"/>
    <col min="15135" max="15135" width="3.69921875" style="60" customWidth="1"/>
    <col min="15136" max="15136" width="7.69921875" style="60" customWidth="1"/>
    <col min="15137" max="15137" width="3.69921875" style="60" customWidth="1"/>
    <col min="15138" max="15354" width="8.796875" style="60"/>
    <col min="15355" max="15355" width="5.19921875" style="60" customWidth="1"/>
    <col min="15356" max="15358" width="6.3984375" style="60" customWidth="1"/>
    <col min="15359" max="15359" width="5.19921875" style="60" customWidth="1"/>
    <col min="15360" max="15362" width="6.3984375" style="60" customWidth="1"/>
    <col min="15363" max="15363" width="5.19921875" style="60" customWidth="1"/>
    <col min="15364" max="15366" width="6.3984375" style="60" customWidth="1"/>
    <col min="15367" max="15367" width="3.69921875" style="60" customWidth="1"/>
    <col min="15368" max="15374" width="9.3984375" style="60" customWidth="1"/>
    <col min="15375" max="15387" width="0" style="60" hidden="1" customWidth="1"/>
    <col min="15388" max="15388" width="7.69921875" style="60" customWidth="1"/>
    <col min="15389" max="15389" width="3.69921875" style="60" customWidth="1"/>
    <col min="15390" max="15390" width="7.69921875" style="60" customWidth="1"/>
    <col min="15391" max="15391" width="3.69921875" style="60" customWidth="1"/>
    <col min="15392" max="15392" width="7.69921875" style="60" customWidth="1"/>
    <col min="15393" max="15393" width="3.69921875" style="60" customWidth="1"/>
    <col min="15394" max="15610" width="8.796875" style="60"/>
    <col min="15611" max="15611" width="5.19921875" style="60" customWidth="1"/>
    <col min="15612" max="15614" width="6.3984375" style="60" customWidth="1"/>
    <col min="15615" max="15615" width="5.19921875" style="60" customWidth="1"/>
    <col min="15616" max="15618" width="6.3984375" style="60" customWidth="1"/>
    <col min="15619" max="15619" width="5.19921875" style="60" customWidth="1"/>
    <col min="15620" max="15622" width="6.3984375" style="60" customWidth="1"/>
    <col min="15623" max="15623" width="3.69921875" style="60" customWidth="1"/>
    <col min="15624" max="15630" width="9.3984375" style="60" customWidth="1"/>
    <col min="15631" max="15643" width="0" style="60" hidden="1" customWidth="1"/>
    <col min="15644" max="15644" width="7.69921875" style="60" customWidth="1"/>
    <col min="15645" max="15645" width="3.69921875" style="60" customWidth="1"/>
    <col min="15646" max="15646" width="7.69921875" style="60" customWidth="1"/>
    <col min="15647" max="15647" width="3.69921875" style="60" customWidth="1"/>
    <col min="15648" max="15648" width="7.69921875" style="60" customWidth="1"/>
    <col min="15649" max="15649" width="3.69921875" style="60" customWidth="1"/>
    <col min="15650" max="15866" width="8.796875" style="60"/>
    <col min="15867" max="15867" width="5.19921875" style="60" customWidth="1"/>
    <col min="15868" max="15870" width="6.3984375" style="60" customWidth="1"/>
    <col min="15871" max="15871" width="5.19921875" style="60" customWidth="1"/>
    <col min="15872" max="15874" width="6.3984375" style="60" customWidth="1"/>
    <col min="15875" max="15875" width="5.19921875" style="60" customWidth="1"/>
    <col min="15876" max="15878" width="6.3984375" style="60" customWidth="1"/>
    <col min="15879" max="15879" width="3.69921875" style="60" customWidth="1"/>
    <col min="15880" max="15886" width="9.3984375" style="60" customWidth="1"/>
    <col min="15887" max="15899" width="0" style="60" hidden="1" customWidth="1"/>
    <col min="15900" max="15900" width="7.69921875" style="60" customWidth="1"/>
    <col min="15901" max="15901" width="3.69921875" style="60" customWidth="1"/>
    <col min="15902" max="15902" width="7.69921875" style="60" customWidth="1"/>
    <col min="15903" max="15903" width="3.69921875" style="60" customWidth="1"/>
    <col min="15904" max="15904" width="7.69921875" style="60" customWidth="1"/>
    <col min="15905" max="15905" width="3.69921875" style="60" customWidth="1"/>
    <col min="15906" max="16122" width="8.796875" style="60"/>
    <col min="16123" max="16123" width="5.19921875" style="60" customWidth="1"/>
    <col min="16124" max="16126" width="6.3984375" style="60" customWidth="1"/>
    <col min="16127" max="16127" width="5.19921875" style="60" customWidth="1"/>
    <col min="16128" max="16130" width="6.3984375" style="60" customWidth="1"/>
    <col min="16131" max="16131" width="5.19921875" style="60" customWidth="1"/>
    <col min="16132" max="16134" width="6.3984375" style="60" customWidth="1"/>
    <col min="16135" max="16135" width="3.69921875" style="60" customWidth="1"/>
    <col min="16136" max="16142" width="9.3984375" style="60" customWidth="1"/>
    <col min="16143" max="16155" width="0" style="60" hidden="1" customWidth="1"/>
    <col min="16156" max="16156" width="7.69921875" style="60" customWidth="1"/>
    <col min="16157" max="16157" width="3.69921875" style="60" customWidth="1"/>
    <col min="16158" max="16158" width="7.69921875" style="60" customWidth="1"/>
    <col min="16159" max="16159" width="3.69921875" style="60" customWidth="1"/>
    <col min="16160" max="16160" width="7.69921875" style="60" customWidth="1"/>
    <col min="16161" max="16161" width="3.69921875" style="60" customWidth="1"/>
    <col min="16162" max="16384" width="8.796875" style="60"/>
  </cols>
  <sheetData>
    <row r="1" spans="1:33" s="13" customFormat="1" ht="24" customHeight="1" thickBot="1">
      <c r="A1" s="1"/>
      <c r="B1" s="2"/>
      <c r="C1" s="3"/>
      <c r="D1" s="4"/>
      <c r="E1" s="5"/>
      <c r="F1" s="6"/>
      <c r="G1" s="7" t="s">
        <v>30</v>
      </c>
      <c r="H1" s="6"/>
      <c r="I1" s="5"/>
      <c r="J1" s="6"/>
      <c r="K1" s="8" t="s">
        <v>37</v>
      </c>
      <c r="L1" s="9"/>
      <c r="M1" s="10"/>
      <c r="N1" s="11"/>
      <c r="O1" s="10"/>
      <c r="P1" s="10"/>
      <c r="Q1" s="10"/>
      <c r="R1" s="10"/>
      <c r="S1" s="10"/>
      <c r="T1" s="12"/>
      <c r="U1" s="10"/>
      <c r="V1" s="1"/>
      <c r="W1" s="2" t="s">
        <v>34</v>
      </c>
      <c r="X1" s="3"/>
      <c r="Y1" s="4"/>
      <c r="Z1" s="5"/>
      <c r="AA1" s="6"/>
      <c r="AB1" s="7"/>
      <c r="AC1" s="6"/>
      <c r="AD1" s="5"/>
      <c r="AE1" s="6"/>
      <c r="AF1" s="8" t="s">
        <v>0</v>
      </c>
      <c r="AG1" s="9"/>
    </row>
    <row r="2" spans="1:33" s="20" customFormat="1" ht="21" customHeight="1">
      <c r="A2" s="14" t="s">
        <v>1</v>
      </c>
      <c r="B2" s="15" t="s">
        <v>2</v>
      </c>
      <c r="C2" s="15" t="s">
        <v>3</v>
      </c>
      <c r="D2" s="16" t="s">
        <v>4</v>
      </c>
      <c r="E2" s="14" t="s">
        <v>1</v>
      </c>
      <c r="F2" s="15" t="s">
        <v>2</v>
      </c>
      <c r="G2" s="15" t="s">
        <v>3</v>
      </c>
      <c r="H2" s="16" t="s">
        <v>4</v>
      </c>
      <c r="I2" s="14" t="s">
        <v>1</v>
      </c>
      <c r="J2" s="15" t="s">
        <v>2</v>
      </c>
      <c r="K2" s="15" t="s">
        <v>3</v>
      </c>
      <c r="L2" s="17" t="s">
        <v>4</v>
      </c>
      <c r="M2" s="18"/>
      <c r="N2" s="19"/>
      <c r="O2" s="19"/>
      <c r="P2" s="19"/>
      <c r="Q2" s="18"/>
      <c r="R2" s="18"/>
      <c r="S2" s="18"/>
      <c r="T2" s="18"/>
      <c r="U2" s="18"/>
      <c r="V2" s="14" t="s">
        <v>1</v>
      </c>
      <c r="W2" s="15" t="s">
        <v>2</v>
      </c>
      <c r="X2" s="15" t="s">
        <v>3</v>
      </c>
      <c r="Y2" s="16" t="s">
        <v>4</v>
      </c>
      <c r="Z2" s="14" t="s">
        <v>1</v>
      </c>
      <c r="AA2" s="15" t="s">
        <v>2</v>
      </c>
      <c r="AB2" s="15" t="s">
        <v>3</v>
      </c>
      <c r="AC2" s="16" t="s">
        <v>4</v>
      </c>
      <c r="AD2" s="14" t="s">
        <v>1</v>
      </c>
      <c r="AE2" s="15" t="s">
        <v>2</v>
      </c>
      <c r="AF2" s="15" t="s">
        <v>3</v>
      </c>
      <c r="AG2" s="17" t="s">
        <v>4</v>
      </c>
    </row>
    <row r="3" spans="1:33" s="26" customFormat="1" ht="25.5" customHeight="1">
      <c r="A3" s="21" t="s">
        <v>6</v>
      </c>
      <c r="B3" s="47">
        <v>356</v>
      </c>
      <c r="C3" s="47">
        <v>170</v>
      </c>
      <c r="D3" s="47">
        <v>186</v>
      </c>
      <c r="E3" s="45" t="s">
        <v>7</v>
      </c>
      <c r="F3" s="47">
        <v>928</v>
      </c>
      <c r="G3" s="47">
        <v>512</v>
      </c>
      <c r="H3" s="47">
        <v>416</v>
      </c>
      <c r="I3" s="45" t="s">
        <v>8</v>
      </c>
      <c r="J3" s="47">
        <v>2459</v>
      </c>
      <c r="K3" s="47">
        <v>1260</v>
      </c>
      <c r="L3" s="47">
        <v>1199</v>
      </c>
      <c r="M3" s="24"/>
      <c r="N3" s="25"/>
      <c r="O3" s="25"/>
      <c r="P3" s="25"/>
      <c r="Q3" s="24"/>
      <c r="R3" s="24"/>
      <c r="S3" s="24"/>
      <c r="T3" s="24"/>
      <c r="U3" s="24"/>
      <c r="V3" s="21" t="s">
        <v>6</v>
      </c>
      <c r="W3" s="47">
        <f>SUM(W4:W8)</f>
        <v>760</v>
      </c>
      <c r="X3" s="47">
        <f>SUM(X4:X8)</f>
        <v>374</v>
      </c>
      <c r="Y3" s="71">
        <f>SUM(Y4:Y8)</f>
        <v>386</v>
      </c>
      <c r="Z3" s="21" t="s">
        <v>7</v>
      </c>
      <c r="AA3" s="47">
        <f>SUM(AA4:AA8)</f>
        <v>34360</v>
      </c>
      <c r="AB3" s="47">
        <f>SUM(AB4:AB8)</f>
        <v>18937</v>
      </c>
      <c r="AC3" s="71">
        <f>SUM(AC4:AC8)</f>
        <v>15423</v>
      </c>
      <c r="AD3" s="21" t="s">
        <v>8</v>
      </c>
      <c r="AE3" s="47">
        <f>SUM(AE4:AE8)</f>
        <v>177217</v>
      </c>
      <c r="AF3" s="47">
        <f>SUM(AF4:AF8)</f>
        <v>90739</v>
      </c>
      <c r="AG3" s="47">
        <f>SUM(AG4:AG8)</f>
        <v>86478</v>
      </c>
    </row>
    <row r="4" spans="1:33" s="32" customFormat="1" ht="15.75" customHeight="1">
      <c r="A4" s="27">
        <v>0</v>
      </c>
      <c r="B4" s="28">
        <v>67</v>
      </c>
      <c r="C4" s="29">
        <v>27</v>
      </c>
      <c r="D4" s="29">
        <v>40</v>
      </c>
      <c r="E4" s="30">
        <v>35</v>
      </c>
      <c r="F4" s="28">
        <v>183</v>
      </c>
      <c r="G4" s="29">
        <v>104</v>
      </c>
      <c r="H4" s="29">
        <v>79</v>
      </c>
      <c r="I4" s="30">
        <v>70</v>
      </c>
      <c r="J4" s="28">
        <v>466</v>
      </c>
      <c r="K4" s="29">
        <v>254</v>
      </c>
      <c r="L4" s="29">
        <v>212</v>
      </c>
      <c r="M4" s="31"/>
      <c r="N4" s="31"/>
      <c r="O4" s="31"/>
      <c r="P4" s="31"/>
      <c r="Q4" s="31"/>
      <c r="R4" s="31"/>
      <c r="S4" s="31"/>
      <c r="T4" s="31"/>
      <c r="U4" s="31"/>
      <c r="V4" s="27">
        <v>0</v>
      </c>
      <c r="W4" s="28">
        <v>0</v>
      </c>
      <c r="X4" s="28">
        <v>0</v>
      </c>
      <c r="Y4" s="72">
        <v>0</v>
      </c>
      <c r="Z4" s="73">
        <v>35</v>
      </c>
      <c r="AA4" s="28">
        <f>F4*35</f>
        <v>6405</v>
      </c>
      <c r="AB4" s="28">
        <f>G4*35</f>
        <v>3640</v>
      </c>
      <c r="AC4" s="72">
        <f>H4*35</f>
        <v>2765</v>
      </c>
      <c r="AD4" s="73">
        <v>70</v>
      </c>
      <c r="AE4" s="28">
        <f>J4*70</f>
        <v>32620</v>
      </c>
      <c r="AF4" s="28">
        <f>K4*70</f>
        <v>17780</v>
      </c>
      <c r="AG4" s="28">
        <f>L4*70</f>
        <v>14840</v>
      </c>
    </row>
    <row r="5" spans="1:33" s="32" customFormat="1" ht="15.75" customHeight="1">
      <c r="A5" s="27">
        <v>1</v>
      </c>
      <c r="B5" s="28">
        <v>52</v>
      </c>
      <c r="C5" s="29">
        <v>25</v>
      </c>
      <c r="D5" s="29">
        <v>27</v>
      </c>
      <c r="E5" s="30">
        <v>36</v>
      </c>
      <c r="F5" s="28">
        <v>171</v>
      </c>
      <c r="G5" s="29">
        <v>102</v>
      </c>
      <c r="H5" s="29">
        <v>69</v>
      </c>
      <c r="I5" s="30">
        <v>71</v>
      </c>
      <c r="J5" s="28">
        <v>483</v>
      </c>
      <c r="K5" s="29">
        <v>248</v>
      </c>
      <c r="L5" s="29">
        <v>235</v>
      </c>
      <c r="M5" s="31"/>
      <c r="N5" s="31"/>
      <c r="O5" s="31"/>
      <c r="P5" s="31"/>
      <c r="Q5" s="31"/>
      <c r="R5" s="31"/>
      <c r="S5" s="31"/>
      <c r="T5" s="31"/>
      <c r="U5" s="31"/>
      <c r="V5" s="27">
        <v>1</v>
      </c>
      <c r="W5" s="28">
        <f>B5</f>
        <v>52</v>
      </c>
      <c r="X5" s="28">
        <f>C5</f>
        <v>25</v>
      </c>
      <c r="Y5" s="72">
        <f>D5</f>
        <v>27</v>
      </c>
      <c r="Z5" s="73">
        <v>36</v>
      </c>
      <c r="AA5" s="28">
        <f>F5*36</f>
        <v>6156</v>
      </c>
      <c r="AB5" s="28">
        <f>G5*36</f>
        <v>3672</v>
      </c>
      <c r="AC5" s="72">
        <f>H5*36</f>
        <v>2484</v>
      </c>
      <c r="AD5" s="73">
        <v>71</v>
      </c>
      <c r="AE5" s="28">
        <f>J5*71</f>
        <v>34293</v>
      </c>
      <c r="AF5" s="28">
        <f>K5*71</f>
        <v>17608</v>
      </c>
      <c r="AG5" s="28">
        <f>L5*71</f>
        <v>16685</v>
      </c>
    </row>
    <row r="6" spans="1:33" s="32" customFormat="1" ht="15.75" customHeight="1">
      <c r="A6" s="27">
        <v>2</v>
      </c>
      <c r="B6" s="28">
        <v>82</v>
      </c>
      <c r="C6" s="29">
        <v>40</v>
      </c>
      <c r="D6" s="29">
        <v>42</v>
      </c>
      <c r="E6" s="30">
        <v>37</v>
      </c>
      <c r="F6" s="28">
        <v>192</v>
      </c>
      <c r="G6" s="29">
        <v>103</v>
      </c>
      <c r="H6" s="29">
        <v>89</v>
      </c>
      <c r="I6" s="30">
        <v>72</v>
      </c>
      <c r="J6" s="28">
        <v>463</v>
      </c>
      <c r="K6" s="29">
        <v>253</v>
      </c>
      <c r="L6" s="29">
        <v>210</v>
      </c>
      <c r="M6" s="31"/>
      <c r="N6" s="31"/>
      <c r="O6" s="31"/>
      <c r="P6" s="31"/>
      <c r="Q6" s="31"/>
      <c r="R6" s="31"/>
      <c r="S6" s="31"/>
      <c r="T6" s="31"/>
      <c r="U6" s="31"/>
      <c r="V6" s="27">
        <v>2</v>
      </c>
      <c r="W6" s="28">
        <f>B6*2</f>
        <v>164</v>
      </c>
      <c r="X6" s="28">
        <f>C6*2</f>
        <v>80</v>
      </c>
      <c r="Y6" s="72">
        <f>D6*2</f>
        <v>84</v>
      </c>
      <c r="Z6" s="73">
        <v>37</v>
      </c>
      <c r="AA6" s="28">
        <f>F6*37</f>
        <v>7104</v>
      </c>
      <c r="AB6" s="28">
        <f>G6*37</f>
        <v>3811</v>
      </c>
      <c r="AC6" s="72">
        <f>H6*37</f>
        <v>3293</v>
      </c>
      <c r="AD6" s="73">
        <v>72</v>
      </c>
      <c r="AE6" s="28">
        <f>J6*72</f>
        <v>33336</v>
      </c>
      <c r="AF6" s="28">
        <f>K6*72</f>
        <v>18216</v>
      </c>
      <c r="AG6" s="28">
        <f>L6*72</f>
        <v>15120</v>
      </c>
    </row>
    <row r="7" spans="1:33" s="32" customFormat="1" ht="15.75" customHeight="1">
      <c r="A7" s="27">
        <v>3</v>
      </c>
      <c r="B7" s="28">
        <v>76</v>
      </c>
      <c r="C7" s="29">
        <v>43</v>
      </c>
      <c r="D7" s="29">
        <v>33</v>
      </c>
      <c r="E7" s="30">
        <v>38</v>
      </c>
      <c r="F7" s="28">
        <v>203</v>
      </c>
      <c r="G7" s="29">
        <v>103</v>
      </c>
      <c r="H7" s="29">
        <v>100</v>
      </c>
      <c r="I7" s="30">
        <v>73</v>
      </c>
      <c r="J7" s="28">
        <v>510</v>
      </c>
      <c r="K7" s="29">
        <v>235</v>
      </c>
      <c r="L7" s="29">
        <v>275</v>
      </c>
      <c r="M7" s="31"/>
      <c r="N7" s="31"/>
      <c r="O7" s="31"/>
      <c r="P7" s="31"/>
      <c r="Q7" s="31"/>
      <c r="R7" s="31"/>
      <c r="S7" s="31"/>
      <c r="T7" s="31"/>
      <c r="U7" s="31"/>
      <c r="V7" s="27">
        <v>3</v>
      </c>
      <c r="W7" s="28">
        <f>B7*3</f>
        <v>228</v>
      </c>
      <c r="X7" s="28">
        <f>C7*3</f>
        <v>129</v>
      </c>
      <c r="Y7" s="72">
        <f>D7*3</f>
        <v>99</v>
      </c>
      <c r="Z7" s="73">
        <v>38</v>
      </c>
      <c r="AA7" s="28">
        <f>F7*38</f>
        <v>7714</v>
      </c>
      <c r="AB7" s="28">
        <f>G7*38</f>
        <v>3914</v>
      </c>
      <c r="AC7" s="72">
        <f>H7*38</f>
        <v>3800</v>
      </c>
      <c r="AD7" s="73">
        <v>73</v>
      </c>
      <c r="AE7" s="28">
        <f>J7*73</f>
        <v>37230</v>
      </c>
      <c r="AF7" s="28">
        <f>K7*73</f>
        <v>17155</v>
      </c>
      <c r="AG7" s="28">
        <f>L7*73</f>
        <v>20075</v>
      </c>
    </row>
    <row r="8" spans="1:33" s="32" customFormat="1" ht="18" customHeight="1">
      <c r="A8" s="33">
        <v>4</v>
      </c>
      <c r="B8" s="34">
        <v>79</v>
      </c>
      <c r="C8" s="35">
        <v>35</v>
      </c>
      <c r="D8" s="35">
        <v>44</v>
      </c>
      <c r="E8" s="36">
        <v>39</v>
      </c>
      <c r="F8" s="37">
        <v>179</v>
      </c>
      <c r="G8" s="35">
        <v>100</v>
      </c>
      <c r="H8" s="35">
        <v>79</v>
      </c>
      <c r="I8" s="36">
        <v>74</v>
      </c>
      <c r="J8" s="37">
        <v>537</v>
      </c>
      <c r="K8" s="35">
        <v>270</v>
      </c>
      <c r="L8" s="35">
        <v>267</v>
      </c>
      <c r="M8" s="31"/>
      <c r="N8" s="38"/>
      <c r="O8" s="31"/>
      <c r="P8" s="31"/>
      <c r="Q8" s="31"/>
      <c r="R8" s="31"/>
      <c r="S8" s="31"/>
      <c r="T8" s="31"/>
      <c r="U8" s="31"/>
      <c r="V8" s="33">
        <v>4</v>
      </c>
      <c r="W8" s="37">
        <f>B8*4</f>
        <v>316</v>
      </c>
      <c r="X8" s="37">
        <f>C8*4</f>
        <v>140</v>
      </c>
      <c r="Y8" s="66">
        <f>D8*4</f>
        <v>176</v>
      </c>
      <c r="Z8" s="75">
        <v>39</v>
      </c>
      <c r="AA8" s="37">
        <f>F8*39</f>
        <v>6981</v>
      </c>
      <c r="AB8" s="37">
        <f>G8*39</f>
        <v>3900</v>
      </c>
      <c r="AC8" s="66">
        <f>H8*39</f>
        <v>3081</v>
      </c>
      <c r="AD8" s="75">
        <v>74</v>
      </c>
      <c r="AE8" s="37">
        <f>J8*74</f>
        <v>39738</v>
      </c>
      <c r="AF8" s="37">
        <f>K8*74</f>
        <v>19980</v>
      </c>
      <c r="AG8" s="37">
        <f>L8*74</f>
        <v>19758</v>
      </c>
    </row>
    <row r="9" spans="1:33" s="26" customFormat="1" ht="25.5" customHeight="1">
      <c r="A9" s="21" t="s">
        <v>9</v>
      </c>
      <c r="B9" s="47">
        <v>553</v>
      </c>
      <c r="C9" s="47">
        <v>273</v>
      </c>
      <c r="D9" s="47">
        <v>280</v>
      </c>
      <c r="E9" s="45" t="s">
        <v>10</v>
      </c>
      <c r="F9" s="47">
        <v>1049</v>
      </c>
      <c r="G9" s="47">
        <v>546</v>
      </c>
      <c r="H9" s="47">
        <v>503</v>
      </c>
      <c r="I9" s="45" t="s">
        <v>11</v>
      </c>
      <c r="J9" s="47">
        <v>2361</v>
      </c>
      <c r="K9" s="47">
        <v>1193</v>
      </c>
      <c r="L9" s="47">
        <v>1168</v>
      </c>
      <c r="M9" s="24"/>
      <c r="N9" s="39"/>
      <c r="O9" s="40"/>
      <c r="P9" s="40"/>
      <c r="Q9" s="40"/>
      <c r="R9" s="40"/>
      <c r="S9" s="40"/>
      <c r="T9" s="40"/>
      <c r="U9" s="24"/>
      <c r="V9" s="21" t="s">
        <v>9</v>
      </c>
      <c r="W9" s="47">
        <f>SUM(W10:W14)</f>
        <v>3972</v>
      </c>
      <c r="X9" s="47">
        <f>SUM(X10:X14)</f>
        <v>1970</v>
      </c>
      <c r="Y9" s="71">
        <f>SUM(Y10:Y14)</f>
        <v>2002</v>
      </c>
      <c r="Z9" s="21" t="s">
        <v>10</v>
      </c>
      <c r="AA9" s="47">
        <f>SUM(AA10:AA14)</f>
        <v>44021</v>
      </c>
      <c r="AB9" s="47">
        <f>SUM(AB10:AB14)</f>
        <v>22928</v>
      </c>
      <c r="AC9" s="71">
        <f>SUM(AC10:AC14)</f>
        <v>21093</v>
      </c>
      <c r="AD9" s="21" t="s">
        <v>11</v>
      </c>
      <c r="AE9" s="47">
        <f>SUM(AE10:AE14)</f>
        <v>181168</v>
      </c>
      <c r="AF9" s="47">
        <f>SUM(AF10:AF14)</f>
        <v>91530</v>
      </c>
      <c r="AG9" s="47">
        <f>SUM(AG10:AG14)</f>
        <v>89638</v>
      </c>
    </row>
    <row r="10" spans="1:33" s="32" customFormat="1" ht="15.75" customHeight="1">
      <c r="A10" s="27">
        <v>5</v>
      </c>
      <c r="B10" s="28">
        <v>84</v>
      </c>
      <c r="C10" s="29">
        <v>50</v>
      </c>
      <c r="D10" s="29">
        <v>34</v>
      </c>
      <c r="E10" s="30">
        <v>40</v>
      </c>
      <c r="F10" s="28">
        <v>208</v>
      </c>
      <c r="G10" s="29">
        <v>103</v>
      </c>
      <c r="H10" s="29">
        <v>105</v>
      </c>
      <c r="I10" s="30">
        <v>75</v>
      </c>
      <c r="J10" s="28">
        <v>531</v>
      </c>
      <c r="K10" s="29">
        <v>264</v>
      </c>
      <c r="L10" s="29">
        <v>267</v>
      </c>
      <c r="M10" s="31"/>
      <c r="N10" s="41"/>
      <c r="O10" s="41"/>
      <c r="P10" s="41"/>
      <c r="Q10" s="41"/>
      <c r="R10" s="41"/>
      <c r="S10" s="41"/>
      <c r="T10" s="41"/>
      <c r="U10" s="31"/>
      <c r="V10" s="27">
        <v>5</v>
      </c>
      <c r="W10" s="28">
        <f>B10*5</f>
        <v>420</v>
      </c>
      <c r="X10" s="28">
        <f>C10*5</f>
        <v>250</v>
      </c>
      <c r="Y10" s="72">
        <f>D10*5</f>
        <v>170</v>
      </c>
      <c r="Z10" s="73">
        <v>40</v>
      </c>
      <c r="AA10" s="28">
        <f>F10*40</f>
        <v>8320</v>
      </c>
      <c r="AB10" s="28">
        <f>G10*40</f>
        <v>4120</v>
      </c>
      <c r="AC10" s="72">
        <f>H10*40</f>
        <v>4200</v>
      </c>
      <c r="AD10" s="73">
        <v>75</v>
      </c>
      <c r="AE10" s="28">
        <f>J10*75</f>
        <v>39825</v>
      </c>
      <c r="AF10" s="28">
        <f>K10*75</f>
        <v>19800</v>
      </c>
      <c r="AG10" s="28">
        <f>L10*75</f>
        <v>20025</v>
      </c>
    </row>
    <row r="11" spans="1:33" s="32" customFormat="1" ht="15.75" customHeight="1">
      <c r="A11" s="27">
        <v>6</v>
      </c>
      <c r="B11" s="28">
        <v>103</v>
      </c>
      <c r="C11" s="29">
        <v>44</v>
      </c>
      <c r="D11" s="29">
        <v>59</v>
      </c>
      <c r="E11" s="30">
        <v>41</v>
      </c>
      <c r="F11" s="28">
        <v>213</v>
      </c>
      <c r="G11" s="29">
        <v>117</v>
      </c>
      <c r="H11" s="29">
        <v>96</v>
      </c>
      <c r="I11" s="30">
        <v>76</v>
      </c>
      <c r="J11" s="28">
        <v>563</v>
      </c>
      <c r="K11" s="29">
        <v>301</v>
      </c>
      <c r="L11" s="29">
        <v>262</v>
      </c>
      <c r="M11" s="31"/>
      <c r="N11" s="41"/>
      <c r="O11" s="42"/>
      <c r="P11" s="43"/>
      <c r="Q11" s="42"/>
      <c r="R11" s="43"/>
      <c r="S11" s="42"/>
      <c r="T11" s="43"/>
      <c r="U11" s="31"/>
      <c r="V11" s="27">
        <v>6</v>
      </c>
      <c r="W11" s="28">
        <f>B11*6</f>
        <v>618</v>
      </c>
      <c r="X11" s="28">
        <f>C11*6</f>
        <v>264</v>
      </c>
      <c r="Y11" s="72">
        <f>D11*6</f>
        <v>354</v>
      </c>
      <c r="Z11" s="73">
        <v>41</v>
      </c>
      <c r="AA11" s="28">
        <f>F11*41</f>
        <v>8733</v>
      </c>
      <c r="AB11" s="28">
        <f>G11*41</f>
        <v>4797</v>
      </c>
      <c r="AC11" s="72">
        <f>H11*41</f>
        <v>3936</v>
      </c>
      <c r="AD11" s="73">
        <v>76</v>
      </c>
      <c r="AE11" s="28">
        <f>J11*76</f>
        <v>42788</v>
      </c>
      <c r="AF11" s="28">
        <f>K11*76</f>
        <v>22876</v>
      </c>
      <c r="AG11" s="28">
        <f>L11*76</f>
        <v>19912</v>
      </c>
    </row>
    <row r="12" spans="1:33" s="32" customFormat="1" ht="15.75" customHeight="1">
      <c r="A12" s="27">
        <v>7</v>
      </c>
      <c r="B12" s="28">
        <v>116</v>
      </c>
      <c r="C12" s="29">
        <v>47</v>
      </c>
      <c r="D12" s="29">
        <v>69</v>
      </c>
      <c r="E12" s="30">
        <v>42</v>
      </c>
      <c r="F12" s="28">
        <v>229</v>
      </c>
      <c r="G12" s="29">
        <v>114</v>
      </c>
      <c r="H12" s="29">
        <v>115</v>
      </c>
      <c r="I12" s="30">
        <v>77</v>
      </c>
      <c r="J12" s="28">
        <v>550</v>
      </c>
      <c r="K12" s="29">
        <v>273</v>
      </c>
      <c r="L12" s="29">
        <v>277</v>
      </c>
      <c r="M12" s="31"/>
      <c r="N12" s="41"/>
      <c r="O12" s="42"/>
      <c r="P12" s="43"/>
      <c r="Q12" s="42"/>
      <c r="R12" s="43"/>
      <c r="S12" s="42"/>
      <c r="T12" s="43"/>
      <c r="U12" s="31"/>
      <c r="V12" s="27">
        <v>7</v>
      </c>
      <c r="W12" s="28">
        <f>B12*7</f>
        <v>812</v>
      </c>
      <c r="X12" s="28">
        <f>C12*7</f>
        <v>329</v>
      </c>
      <c r="Y12" s="72">
        <f>D12*7</f>
        <v>483</v>
      </c>
      <c r="Z12" s="73">
        <v>42</v>
      </c>
      <c r="AA12" s="28">
        <f>F12*42</f>
        <v>9618</v>
      </c>
      <c r="AB12" s="28">
        <f>G12*42</f>
        <v>4788</v>
      </c>
      <c r="AC12" s="72">
        <f>H12*42</f>
        <v>4830</v>
      </c>
      <c r="AD12" s="73">
        <v>77</v>
      </c>
      <c r="AE12" s="28">
        <f>J12*77</f>
        <v>42350</v>
      </c>
      <c r="AF12" s="28">
        <f>K12*77</f>
        <v>21021</v>
      </c>
      <c r="AG12" s="28">
        <f>L12*77</f>
        <v>21329</v>
      </c>
    </row>
    <row r="13" spans="1:33" s="32" customFormat="1" ht="15.75" customHeight="1">
      <c r="A13" s="27">
        <v>8</v>
      </c>
      <c r="B13" s="28">
        <v>128</v>
      </c>
      <c r="C13" s="29">
        <v>61</v>
      </c>
      <c r="D13" s="29">
        <v>67</v>
      </c>
      <c r="E13" s="30">
        <v>43</v>
      </c>
      <c r="F13" s="28">
        <v>206</v>
      </c>
      <c r="G13" s="29">
        <v>105</v>
      </c>
      <c r="H13" s="29">
        <v>101</v>
      </c>
      <c r="I13" s="30">
        <v>78</v>
      </c>
      <c r="J13" s="28">
        <v>438</v>
      </c>
      <c r="K13" s="29">
        <v>212</v>
      </c>
      <c r="L13" s="29">
        <v>226</v>
      </c>
      <c r="M13" s="31"/>
      <c r="N13" s="41"/>
      <c r="O13" s="42"/>
      <c r="P13" s="43"/>
      <c r="Q13" s="42"/>
      <c r="R13" s="43"/>
      <c r="S13" s="42"/>
      <c r="T13" s="43"/>
      <c r="U13" s="31"/>
      <c r="V13" s="27">
        <v>8</v>
      </c>
      <c r="W13" s="28">
        <f>B13*8</f>
        <v>1024</v>
      </c>
      <c r="X13" s="28">
        <f>C13*8</f>
        <v>488</v>
      </c>
      <c r="Y13" s="72">
        <f>D13*8</f>
        <v>536</v>
      </c>
      <c r="Z13" s="73">
        <v>43</v>
      </c>
      <c r="AA13" s="28">
        <f>F13*43</f>
        <v>8858</v>
      </c>
      <c r="AB13" s="28">
        <f>G13*43</f>
        <v>4515</v>
      </c>
      <c r="AC13" s="72">
        <f>H13*43</f>
        <v>4343</v>
      </c>
      <c r="AD13" s="73">
        <v>78</v>
      </c>
      <c r="AE13" s="28">
        <f>J13*78</f>
        <v>34164</v>
      </c>
      <c r="AF13" s="28">
        <f>K13*78</f>
        <v>16536</v>
      </c>
      <c r="AG13" s="28">
        <f>L13*78</f>
        <v>17628</v>
      </c>
    </row>
    <row r="14" spans="1:33" s="32" customFormat="1" ht="18" customHeight="1">
      <c r="A14" s="33">
        <v>9</v>
      </c>
      <c r="B14" s="37">
        <v>122</v>
      </c>
      <c r="C14" s="35">
        <v>71</v>
      </c>
      <c r="D14" s="35">
        <v>51</v>
      </c>
      <c r="E14" s="36">
        <v>44</v>
      </c>
      <c r="F14" s="37">
        <v>193</v>
      </c>
      <c r="G14" s="35">
        <v>107</v>
      </c>
      <c r="H14" s="35">
        <v>86</v>
      </c>
      <c r="I14" s="36">
        <v>79</v>
      </c>
      <c r="J14" s="37">
        <v>279</v>
      </c>
      <c r="K14" s="35">
        <v>143</v>
      </c>
      <c r="L14" s="35">
        <v>136</v>
      </c>
      <c r="M14" s="31"/>
      <c r="N14" s="41"/>
      <c r="O14" s="42"/>
      <c r="P14" s="43"/>
      <c r="Q14" s="42"/>
      <c r="R14" s="43"/>
      <c r="S14" s="42"/>
      <c r="T14" s="43"/>
      <c r="U14" s="31"/>
      <c r="V14" s="33">
        <v>9</v>
      </c>
      <c r="W14" s="37">
        <f>B14*9</f>
        <v>1098</v>
      </c>
      <c r="X14" s="37">
        <f>C14*9</f>
        <v>639</v>
      </c>
      <c r="Y14" s="66">
        <f>D14*9</f>
        <v>459</v>
      </c>
      <c r="Z14" s="75">
        <v>44</v>
      </c>
      <c r="AA14" s="37">
        <f>F14*44</f>
        <v>8492</v>
      </c>
      <c r="AB14" s="37">
        <f>G14*44</f>
        <v>4708</v>
      </c>
      <c r="AC14" s="66">
        <f>H14*44</f>
        <v>3784</v>
      </c>
      <c r="AD14" s="75">
        <v>79</v>
      </c>
      <c r="AE14" s="37">
        <f>J14*79</f>
        <v>22041</v>
      </c>
      <c r="AF14" s="37">
        <f>K14*79</f>
        <v>11297</v>
      </c>
      <c r="AG14" s="37">
        <f>L14*79</f>
        <v>10744</v>
      </c>
    </row>
    <row r="15" spans="1:33" s="26" customFormat="1" ht="25.5" customHeight="1">
      <c r="A15" s="21" t="s">
        <v>12</v>
      </c>
      <c r="B15" s="47">
        <v>741</v>
      </c>
      <c r="C15" s="47">
        <v>373</v>
      </c>
      <c r="D15" s="47">
        <v>368</v>
      </c>
      <c r="E15" s="45" t="s">
        <v>13</v>
      </c>
      <c r="F15" s="47">
        <v>1239</v>
      </c>
      <c r="G15" s="47">
        <v>676</v>
      </c>
      <c r="H15" s="47">
        <v>563</v>
      </c>
      <c r="I15" s="45" t="s">
        <v>14</v>
      </c>
      <c r="J15" s="47">
        <v>1825</v>
      </c>
      <c r="K15" s="47">
        <v>767</v>
      </c>
      <c r="L15" s="47">
        <v>1058</v>
      </c>
      <c r="M15" s="24"/>
      <c r="N15" s="44"/>
      <c r="O15" s="24"/>
      <c r="P15" s="24"/>
      <c r="Q15" s="24"/>
      <c r="R15" s="24"/>
      <c r="S15" s="24"/>
      <c r="T15" s="24"/>
      <c r="U15" s="24"/>
      <c r="V15" s="21" t="s">
        <v>12</v>
      </c>
      <c r="W15" s="47">
        <f>SUM(W16:W20)</f>
        <v>8934</v>
      </c>
      <c r="X15" s="47">
        <f>SUM(X16:X20)</f>
        <v>4485</v>
      </c>
      <c r="Y15" s="71">
        <f>SUM(Y16:Y20)</f>
        <v>4449</v>
      </c>
      <c r="Z15" s="21" t="s">
        <v>13</v>
      </c>
      <c r="AA15" s="47">
        <f>SUM(AA16:AA20)</f>
        <v>58259</v>
      </c>
      <c r="AB15" s="47">
        <f>SUM(AB16:AB20)</f>
        <v>31783</v>
      </c>
      <c r="AC15" s="71">
        <f>SUM(AC16:AC20)</f>
        <v>26476</v>
      </c>
      <c r="AD15" s="21" t="s">
        <v>14</v>
      </c>
      <c r="AE15" s="47">
        <f>SUM(AE16:AE20)</f>
        <v>149672</v>
      </c>
      <c r="AF15" s="47">
        <f>SUM(AF16:AF20)</f>
        <v>62902</v>
      </c>
      <c r="AG15" s="47">
        <f>SUM(AG16:AG20)</f>
        <v>86770</v>
      </c>
    </row>
    <row r="16" spans="1:33" s="32" customFormat="1" ht="15.75" customHeight="1">
      <c r="A16" s="27">
        <v>10</v>
      </c>
      <c r="B16" s="28">
        <v>154</v>
      </c>
      <c r="C16" s="29">
        <v>80</v>
      </c>
      <c r="D16" s="29">
        <v>74</v>
      </c>
      <c r="E16" s="30">
        <v>45</v>
      </c>
      <c r="F16" s="28">
        <v>249</v>
      </c>
      <c r="G16" s="29">
        <v>140</v>
      </c>
      <c r="H16" s="29">
        <v>109</v>
      </c>
      <c r="I16" s="30">
        <v>80</v>
      </c>
      <c r="J16" s="28">
        <v>352</v>
      </c>
      <c r="K16" s="29">
        <v>148</v>
      </c>
      <c r="L16" s="29">
        <v>204</v>
      </c>
      <c r="M16" s="31"/>
      <c r="N16" s="31"/>
      <c r="O16" s="31"/>
      <c r="P16" s="31"/>
      <c r="Q16" s="31"/>
      <c r="R16" s="31"/>
      <c r="S16" s="31"/>
      <c r="T16" s="31"/>
      <c r="U16" s="31"/>
      <c r="V16" s="27">
        <v>10</v>
      </c>
      <c r="W16" s="28">
        <f>B16*10</f>
        <v>1540</v>
      </c>
      <c r="X16" s="28">
        <f>C16*10</f>
        <v>800</v>
      </c>
      <c r="Y16" s="72">
        <f>D16*10</f>
        <v>740</v>
      </c>
      <c r="Z16" s="73">
        <v>45</v>
      </c>
      <c r="AA16" s="28">
        <f>F16*45</f>
        <v>11205</v>
      </c>
      <c r="AB16" s="28">
        <f>G16*45</f>
        <v>6300</v>
      </c>
      <c r="AC16" s="72">
        <f>H16*45</f>
        <v>4905</v>
      </c>
      <c r="AD16" s="73">
        <v>80</v>
      </c>
      <c r="AE16" s="28">
        <f>J16*80</f>
        <v>28160</v>
      </c>
      <c r="AF16" s="28">
        <f>K16*80</f>
        <v>11840</v>
      </c>
      <c r="AG16" s="28">
        <f>L16*80</f>
        <v>16320</v>
      </c>
    </row>
    <row r="17" spans="1:33" s="32" customFormat="1" ht="15.75" customHeight="1">
      <c r="A17" s="27">
        <v>11</v>
      </c>
      <c r="B17" s="28">
        <v>121</v>
      </c>
      <c r="C17" s="29">
        <v>62</v>
      </c>
      <c r="D17" s="29">
        <v>59</v>
      </c>
      <c r="E17" s="30">
        <v>46</v>
      </c>
      <c r="F17" s="28">
        <v>236</v>
      </c>
      <c r="G17" s="29">
        <v>122</v>
      </c>
      <c r="H17" s="29">
        <v>114</v>
      </c>
      <c r="I17" s="30">
        <v>81</v>
      </c>
      <c r="J17" s="28">
        <v>383</v>
      </c>
      <c r="K17" s="29">
        <v>153</v>
      </c>
      <c r="L17" s="29">
        <v>230</v>
      </c>
      <c r="M17" s="31"/>
      <c r="N17" s="31"/>
      <c r="O17" s="31"/>
      <c r="P17" s="31"/>
      <c r="Q17" s="31"/>
      <c r="R17" s="31"/>
      <c r="S17" s="31"/>
      <c r="T17" s="31"/>
      <c r="U17" s="31"/>
      <c r="V17" s="27">
        <v>11</v>
      </c>
      <c r="W17" s="28">
        <f>B17*11</f>
        <v>1331</v>
      </c>
      <c r="X17" s="28">
        <f>C17*11</f>
        <v>682</v>
      </c>
      <c r="Y17" s="72">
        <f>D17*11</f>
        <v>649</v>
      </c>
      <c r="Z17" s="73">
        <v>46</v>
      </c>
      <c r="AA17" s="28">
        <f>F17*46</f>
        <v>10856</v>
      </c>
      <c r="AB17" s="28">
        <f>G17*46</f>
        <v>5612</v>
      </c>
      <c r="AC17" s="72">
        <f>H17*46</f>
        <v>5244</v>
      </c>
      <c r="AD17" s="73">
        <v>81</v>
      </c>
      <c r="AE17" s="28">
        <f>J17*81</f>
        <v>31023</v>
      </c>
      <c r="AF17" s="28">
        <f>K17*81</f>
        <v>12393</v>
      </c>
      <c r="AG17" s="28">
        <f>L17*81</f>
        <v>18630</v>
      </c>
    </row>
    <row r="18" spans="1:33" s="32" customFormat="1" ht="15.75" customHeight="1">
      <c r="A18" s="27">
        <v>12</v>
      </c>
      <c r="B18" s="28">
        <v>152</v>
      </c>
      <c r="C18" s="29">
        <v>78</v>
      </c>
      <c r="D18" s="29">
        <v>74</v>
      </c>
      <c r="E18" s="30">
        <v>47</v>
      </c>
      <c r="F18" s="28">
        <v>252</v>
      </c>
      <c r="G18" s="29">
        <v>144</v>
      </c>
      <c r="H18" s="29">
        <v>108</v>
      </c>
      <c r="I18" s="30">
        <v>82</v>
      </c>
      <c r="J18" s="28">
        <v>346</v>
      </c>
      <c r="K18" s="29">
        <v>156</v>
      </c>
      <c r="L18" s="29">
        <v>190</v>
      </c>
      <c r="M18" s="31"/>
      <c r="N18" s="31"/>
      <c r="O18" s="31"/>
      <c r="P18" s="31"/>
      <c r="Q18" s="31"/>
      <c r="R18" s="31"/>
      <c r="S18" s="31"/>
      <c r="T18" s="31"/>
      <c r="U18" s="31"/>
      <c r="V18" s="27">
        <v>12</v>
      </c>
      <c r="W18" s="28">
        <f>B18*12</f>
        <v>1824</v>
      </c>
      <c r="X18" s="28">
        <f>C18*12</f>
        <v>936</v>
      </c>
      <c r="Y18" s="72">
        <f>D18*12</f>
        <v>888</v>
      </c>
      <c r="Z18" s="73">
        <v>47</v>
      </c>
      <c r="AA18" s="28">
        <f>F18*47</f>
        <v>11844</v>
      </c>
      <c r="AB18" s="28">
        <f>G18*47</f>
        <v>6768</v>
      </c>
      <c r="AC18" s="72">
        <f>H18*47</f>
        <v>5076</v>
      </c>
      <c r="AD18" s="73">
        <v>82</v>
      </c>
      <c r="AE18" s="28">
        <f>J18*82</f>
        <v>28372</v>
      </c>
      <c r="AF18" s="28">
        <f>K18*82</f>
        <v>12792</v>
      </c>
      <c r="AG18" s="28">
        <f>L18*82</f>
        <v>15580</v>
      </c>
    </row>
    <row r="19" spans="1:33" s="32" customFormat="1" ht="15.75" customHeight="1">
      <c r="A19" s="27">
        <v>13</v>
      </c>
      <c r="B19" s="28">
        <v>157</v>
      </c>
      <c r="C19" s="29">
        <v>75</v>
      </c>
      <c r="D19" s="29">
        <v>82</v>
      </c>
      <c r="E19" s="30">
        <v>48</v>
      </c>
      <c r="F19" s="28">
        <v>244</v>
      </c>
      <c r="G19" s="29">
        <v>127</v>
      </c>
      <c r="H19" s="29">
        <v>117</v>
      </c>
      <c r="I19" s="30">
        <v>83</v>
      </c>
      <c r="J19" s="28">
        <v>379</v>
      </c>
      <c r="K19" s="29">
        <v>163</v>
      </c>
      <c r="L19" s="29">
        <v>216</v>
      </c>
      <c r="M19" s="31"/>
      <c r="N19" s="31"/>
      <c r="O19" s="31"/>
      <c r="P19" s="31"/>
      <c r="Q19" s="31"/>
      <c r="R19" s="31"/>
      <c r="S19" s="31"/>
      <c r="T19" s="31"/>
      <c r="U19" s="31"/>
      <c r="V19" s="27">
        <v>13</v>
      </c>
      <c r="W19" s="28">
        <f>B19*13</f>
        <v>2041</v>
      </c>
      <c r="X19" s="28">
        <f>C19*13</f>
        <v>975</v>
      </c>
      <c r="Y19" s="72">
        <f>D19*13</f>
        <v>1066</v>
      </c>
      <c r="Z19" s="73">
        <v>48</v>
      </c>
      <c r="AA19" s="28">
        <f>F19*48</f>
        <v>11712</v>
      </c>
      <c r="AB19" s="28">
        <f>G19*48</f>
        <v>6096</v>
      </c>
      <c r="AC19" s="72">
        <f>H19*48</f>
        <v>5616</v>
      </c>
      <c r="AD19" s="73">
        <v>83</v>
      </c>
      <c r="AE19" s="28">
        <f>J19*83</f>
        <v>31457</v>
      </c>
      <c r="AF19" s="28">
        <f>K19*83</f>
        <v>13529</v>
      </c>
      <c r="AG19" s="28">
        <f>L19*83</f>
        <v>17928</v>
      </c>
    </row>
    <row r="20" spans="1:33" s="32" customFormat="1" ht="18" customHeight="1">
      <c r="A20" s="33">
        <v>14</v>
      </c>
      <c r="B20" s="37">
        <v>157</v>
      </c>
      <c r="C20" s="35">
        <v>78</v>
      </c>
      <c r="D20" s="35">
        <v>79</v>
      </c>
      <c r="E20" s="36">
        <v>49</v>
      </c>
      <c r="F20" s="37">
        <v>258</v>
      </c>
      <c r="G20" s="35">
        <v>143</v>
      </c>
      <c r="H20" s="35">
        <v>115</v>
      </c>
      <c r="I20" s="36">
        <v>84</v>
      </c>
      <c r="J20" s="37">
        <v>365</v>
      </c>
      <c r="K20" s="35">
        <v>147</v>
      </c>
      <c r="L20" s="35">
        <v>218</v>
      </c>
      <c r="M20" s="31"/>
      <c r="N20" s="31"/>
      <c r="O20" s="31"/>
      <c r="P20" s="31"/>
      <c r="Q20" s="31"/>
      <c r="R20" s="31"/>
      <c r="S20" s="31"/>
      <c r="T20" s="31"/>
      <c r="U20" s="31"/>
      <c r="V20" s="33">
        <v>14</v>
      </c>
      <c r="W20" s="37">
        <f>B20*14</f>
        <v>2198</v>
      </c>
      <c r="X20" s="37">
        <f>C20*14</f>
        <v>1092</v>
      </c>
      <c r="Y20" s="66">
        <f>D20*14</f>
        <v>1106</v>
      </c>
      <c r="Z20" s="75">
        <v>49</v>
      </c>
      <c r="AA20" s="37">
        <f>F20*49</f>
        <v>12642</v>
      </c>
      <c r="AB20" s="37">
        <f>G20*49</f>
        <v>7007</v>
      </c>
      <c r="AC20" s="66">
        <f>H20*49</f>
        <v>5635</v>
      </c>
      <c r="AD20" s="75">
        <v>84</v>
      </c>
      <c r="AE20" s="37">
        <f>J20*84</f>
        <v>30660</v>
      </c>
      <c r="AF20" s="37">
        <f>K20*84</f>
        <v>12348</v>
      </c>
      <c r="AG20" s="37">
        <f>L20*84</f>
        <v>18312</v>
      </c>
    </row>
    <row r="21" spans="1:33" s="26" customFormat="1" ht="25.5" customHeight="1">
      <c r="A21" s="21" t="s">
        <v>15</v>
      </c>
      <c r="B21" s="47">
        <v>784</v>
      </c>
      <c r="C21" s="47">
        <v>389</v>
      </c>
      <c r="D21" s="47">
        <v>395</v>
      </c>
      <c r="E21" s="45" t="s">
        <v>16</v>
      </c>
      <c r="F21" s="47">
        <v>1387</v>
      </c>
      <c r="G21" s="47">
        <v>743</v>
      </c>
      <c r="H21" s="47">
        <v>644</v>
      </c>
      <c r="I21" s="45" t="s">
        <v>17</v>
      </c>
      <c r="J21" s="47">
        <v>1493</v>
      </c>
      <c r="K21" s="47">
        <v>529</v>
      </c>
      <c r="L21" s="47">
        <v>964</v>
      </c>
      <c r="M21" s="24"/>
      <c r="N21" s="24"/>
      <c r="O21" s="24"/>
      <c r="P21" s="24"/>
      <c r="Q21" s="24"/>
      <c r="R21" s="24"/>
      <c r="S21" s="24"/>
      <c r="T21" s="24"/>
      <c r="U21" s="24"/>
      <c r="V21" s="21" t="s">
        <v>15</v>
      </c>
      <c r="W21" s="47">
        <f>SUM(W22:W26)</f>
        <v>13279</v>
      </c>
      <c r="X21" s="47">
        <f>SUM(X22:X26)</f>
        <v>6585</v>
      </c>
      <c r="Y21" s="71">
        <f>SUM(Y22:Y26)</f>
        <v>6694</v>
      </c>
      <c r="Z21" s="21" t="s">
        <v>16</v>
      </c>
      <c r="AA21" s="47">
        <f>SUM(AA22:AA26)</f>
        <v>72152</v>
      </c>
      <c r="AB21" s="47">
        <f>SUM(AB22:AB26)</f>
        <v>38650</v>
      </c>
      <c r="AC21" s="71">
        <f>SUM(AC22:AC26)</f>
        <v>33502</v>
      </c>
      <c r="AD21" s="21" t="s">
        <v>17</v>
      </c>
      <c r="AE21" s="47">
        <f>SUM(AE22:AE26)</f>
        <v>129856</v>
      </c>
      <c r="AF21" s="47">
        <f>SUM(AF22:AF26)</f>
        <v>45951</v>
      </c>
      <c r="AG21" s="47">
        <f>SUM(AG22:AG26)</f>
        <v>83905</v>
      </c>
    </row>
    <row r="22" spans="1:33" s="32" customFormat="1" ht="15.75" customHeight="1">
      <c r="A22" s="27">
        <v>15</v>
      </c>
      <c r="B22" s="28">
        <v>154</v>
      </c>
      <c r="C22" s="29">
        <v>71</v>
      </c>
      <c r="D22" s="29">
        <v>83</v>
      </c>
      <c r="E22" s="30">
        <v>50</v>
      </c>
      <c r="F22" s="28">
        <v>268</v>
      </c>
      <c r="G22" s="29">
        <v>131</v>
      </c>
      <c r="H22" s="29">
        <v>137</v>
      </c>
      <c r="I22" s="30">
        <v>85</v>
      </c>
      <c r="J22" s="28">
        <v>326</v>
      </c>
      <c r="K22" s="29">
        <v>130</v>
      </c>
      <c r="L22" s="29">
        <v>196</v>
      </c>
      <c r="M22" s="31"/>
      <c r="N22" s="31"/>
      <c r="O22" s="31"/>
      <c r="P22" s="31"/>
      <c r="Q22" s="31"/>
      <c r="R22" s="31"/>
      <c r="S22" s="31"/>
      <c r="T22" s="31"/>
      <c r="U22" s="31"/>
      <c r="V22" s="27">
        <v>15</v>
      </c>
      <c r="W22" s="28">
        <f>B22*15</f>
        <v>2310</v>
      </c>
      <c r="X22" s="28">
        <f>C22*15</f>
        <v>1065</v>
      </c>
      <c r="Y22" s="72">
        <f>D22*15</f>
        <v>1245</v>
      </c>
      <c r="Z22" s="73">
        <v>50</v>
      </c>
      <c r="AA22" s="28">
        <f>F22*50</f>
        <v>13400</v>
      </c>
      <c r="AB22" s="28">
        <f>G22*50</f>
        <v>6550</v>
      </c>
      <c r="AC22" s="72">
        <f>H22*50</f>
        <v>6850</v>
      </c>
      <c r="AD22" s="73">
        <v>85</v>
      </c>
      <c r="AE22" s="28">
        <f>J22*85</f>
        <v>27710</v>
      </c>
      <c r="AF22" s="28">
        <f>K22*85</f>
        <v>11050</v>
      </c>
      <c r="AG22" s="28">
        <f>L22*85</f>
        <v>16660</v>
      </c>
    </row>
    <row r="23" spans="1:33" s="32" customFormat="1" ht="15.75" customHeight="1">
      <c r="A23" s="27">
        <v>16</v>
      </c>
      <c r="B23" s="28">
        <v>173</v>
      </c>
      <c r="C23" s="29">
        <v>94</v>
      </c>
      <c r="D23" s="29">
        <v>79</v>
      </c>
      <c r="E23" s="30">
        <v>51</v>
      </c>
      <c r="F23" s="28">
        <v>274</v>
      </c>
      <c r="G23" s="29">
        <v>157</v>
      </c>
      <c r="H23" s="29">
        <v>117</v>
      </c>
      <c r="I23" s="30">
        <v>86</v>
      </c>
      <c r="J23" s="28">
        <v>259</v>
      </c>
      <c r="K23" s="29">
        <v>102</v>
      </c>
      <c r="L23" s="29">
        <v>157</v>
      </c>
      <c r="M23" s="31"/>
      <c r="N23" s="31"/>
      <c r="O23" s="31"/>
      <c r="P23" s="31"/>
      <c r="Q23" s="31"/>
      <c r="R23" s="31"/>
      <c r="S23" s="31"/>
      <c r="T23" s="31"/>
      <c r="U23" s="31"/>
      <c r="V23" s="27">
        <v>16</v>
      </c>
      <c r="W23" s="28">
        <f>B23*16</f>
        <v>2768</v>
      </c>
      <c r="X23" s="28">
        <f>C23*16</f>
        <v>1504</v>
      </c>
      <c r="Y23" s="72">
        <f>D23*16</f>
        <v>1264</v>
      </c>
      <c r="Z23" s="73">
        <v>51</v>
      </c>
      <c r="AA23" s="28">
        <f>F23*51</f>
        <v>13974</v>
      </c>
      <c r="AB23" s="28">
        <f>G23*51</f>
        <v>8007</v>
      </c>
      <c r="AC23" s="72">
        <f>H23*51</f>
        <v>5967</v>
      </c>
      <c r="AD23" s="73">
        <v>86</v>
      </c>
      <c r="AE23" s="28">
        <f>J23*86</f>
        <v>22274</v>
      </c>
      <c r="AF23" s="28">
        <f>K23*86</f>
        <v>8772</v>
      </c>
      <c r="AG23" s="28">
        <f>L23*86</f>
        <v>13502</v>
      </c>
    </row>
    <row r="24" spans="1:33" s="32" customFormat="1" ht="15.75" customHeight="1">
      <c r="A24" s="27">
        <v>17</v>
      </c>
      <c r="B24" s="28">
        <v>164</v>
      </c>
      <c r="C24" s="29">
        <v>83</v>
      </c>
      <c r="D24" s="29">
        <v>81</v>
      </c>
      <c r="E24" s="30">
        <v>52</v>
      </c>
      <c r="F24" s="28">
        <v>276</v>
      </c>
      <c r="G24" s="29">
        <v>160</v>
      </c>
      <c r="H24" s="29">
        <v>116</v>
      </c>
      <c r="I24" s="30">
        <v>87</v>
      </c>
      <c r="J24" s="28">
        <v>318</v>
      </c>
      <c r="K24" s="29">
        <v>101</v>
      </c>
      <c r="L24" s="29">
        <v>217</v>
      </c>
      <c r="M24" s="31"/>
      <c r="N24" s="31"/>
      <c r="O24" s="31"/>
      <c r="P24" s="31"/>
      <c r="Q24" s="31"/>
      <c r="R24" s="31"/>
      <c r="S24" s="31"/>
      <c r="T24" s="31"/>
      <c r="U24" s="31"/>
      <c r="V24" s="27">
        <v>17</v>
      </c>
      <c r="W24" s="28">
        <f>B24*17</f>
        <v>2788</v>
      </c>
      <c r="X24" s="28">
        <f>C24*17</f>
        <v>1411</v>
      </c>
      <c r="Y24" s="72">
        <f>D24*17</f>
        <v>1377</v>
      </c>
      <c r="Z24" s="73">
        <v>52</v>
      </c>
      <c r="AA24" s="28">
        <f>F24*52</f>
        <v>14352</v>
      </c>
      <c r="AB24" s="28">
        <f>G24*52</f>
        <v>8320</v>
      </c>
      <c r="AC24" s="72">
        <f>H24*52</f>
        <v>6032</v>
      </c>
      <c r="AD24" s="73">
        <v>87</v>
      </c>
      <c r="AE24" s="28">
        <f>J24*87</f>
        <v>27666</v>
      </c>
      <c r="AF24" s="28">
        <f>K24*87</f>
        <v>8787</v>
      </c>
      <c r="AG24" s="28">
        <f>L24*87</f>
        <v>18879</v>
      </c>
    </row>
    <row r="25" spans="1:33" s="32" customFormat="1" ht="15.75" customHeight="1">
      <c r="A25" s="27">
        <v>18</v>
      </c>
      <c r="B25" s="28">
        <v>154</v>
      </c>
      <c r="C25" s="29">
        <v>74</v>
      </c>
      <c r="D25" s="29">
        <v>80</v>
      </c>
      <c r="E25" s="30">
        <v>53</v>
      </c>
      <c r="F25" s="28">
        <v>300</v>
      </c>
      <c r="G25" s="29">
        <v>157</v>
      </c>
      <c r="H25" s="29">
        <v>143</v>
      </c>
      <c r="I25" s="30">
        <v>88</v>
      </c>
      <c r="J25" s="28">
        <v>304</v>
      </c>
      <c r="K25" s="29">
        <v>102</v>
      </c>
      <c r="L25" s="29">
        <v>202</v>
      </c>
      <c r="M25" s="31"/>
      <c r="N25" s="31"/>
      <c r="O25" s="31"/>
      <c r="P25" s="31"/>
      <c r="Q25" s="31"/>
      <c r="R25" s="31"/>
      <c r="S25" s="31"/>
      <c r="T25" s="31"/>
      <c r="U25" s="31"/>
      <c r="V25" s="27">
        <v>18</v>
      </c>
      <c r="W25" s="28">
        <f>B25*18</f>
        <v>2772</v>
      </c>
      <c r="X25" s="28">
        <f>C25*18</f>
        <v>1332</v>
      </c>
      <c r="Y25" s="72">
        <f>D25*18</f>
        <v>1440</v>
      </c>
      <c r="Z25" s="73">
        <v>53</v>
      </c>
      <c r="AA25" s="28">
        <f>F25*53</f>
        <v>15900</v>
      </c>
      <c r="AB25" s="28">
        <f>G25*53</f>
        <v>8321</v>
      </c>
      <c r="AC25" s="72">
        <f>H25*53</f>
        <v>7579</v>
      </c>
      <c r="AD25" s="73">
        <v>88</v>
      </c>
      <c r="AE25" s="28">
        <f>J25*88</f>
        <v>26752</v>
      </c>
      <c r="AF25" s="28">
        <f>K25*88</f>
        <v>8976</v>
      </c>
      <c r="AG25" s="28">
        <f>L25*88</f>
        <v>17776</v>
      </c>
    </row>
    <row r="26" spans="1:33" s="32" customFormat="1" ht="18" customHeight="1">
      <c r="A26" s="33">
        <v>19</v>
      </c>
      <c r="B26" s="37">
        <v>139</v>
      </c>
      <c r="C26" s="35">
        <v>67</v>
      </c>
      <c r="D26" s="35">
        <v>72</v>
      </c>
      <c r="E26" s="36">
        <v>54</v>
      </c>
      <c r="F26" s="37">
        <v>269</v>
      </c>
      <c r="G26" s="35">
        <v>138</v>
      </c>
      <c r="H26" s="35">
        <v>131</v>
      </c>
      <c r="I26" s="36">
        <v>89</v>
      </c>
      <c r="J26" s="37">
        <v>286</v>
      </c>
      <c r="K26" s="35">
        <v>94</v>
      </c>
      <c r="L26" s="35">
        <v>192</v>
      </c>
      <c r="M26" s="31"/>
      <c r="N26" s="31"/>
      <c r="O26" s="31"/>
      <c r="P26" s="31"/>
      <c r="Q26" s="31"/>
      <c r="R26" s="31"/>
      <c r="S26" s="31"/>
      <c r="T26" s="31"/>
      <c r="U26" s="31"/>
      <c r="V26" s="33">
        <v>19</v>
      </c>
      <c r="W26" s="37">
        <f>B26*19</f>
        <v>2641</v>
      </c>
      <c r="X26" s="37">
        <f>C26*19</f>
        <v>1273</v>
      </c>
      <c r="Y26" s="66">
        <f>D26*19</f>
        <v>1368</v>
      </c>
      <c r="Z26" s="75">
        <v>54</v>
      </c>
      <c r="AA26" s="37">
        <f>F26*54</f>
        <v>14526</v>
      </c>
      <c r="AB26" s="37">
        <f>G26*54</f>
        <v>7452</v>
      </c>
      <c r="AC26" s="66">
        <f>H26*54</f>
        <v>7074</v>
      </c>
      <c r="AD26" s="75">
        <v>89</v>
      </c>
      <c r="AE26" s="37">
        <f>J26*89</f>
        <v>25454</v>
      </c>
      <c r="AF26" s="37">
        <f>K26*89</f>
        <v>8366</v>
      </c>
      <c r="AG26" s="37">
        <f>L26*89</f>
        <v>17088</v>
      </c>
    </row>
    <row r="27" spans="1:33" s="26" customFormat="1" ht="25.5" customHeight="1">
      <c r="A27" s="21" t="s">
        <v>18</v>
      </c>
      <c r="B27" s="47">
        <v>814</v>
      </c>
      <c r="C27" s="47">
        <v>421</v>
      </c>
      <c r="D27" s="47">
        <v>393</v>
      </c>
      <c r="E27" s="45" t="s">
        <v>19</v>
      </c>
      <c r="F27" s="47">
        <v>1456</v>
      </c>
      <c r="G27" s="47">
        <v>743</v>
      </c>
      <c r="H27" s="47">
        <v>713</v>
      </c>
      <c r="I27" s="45" t="s">
        <v>20</v>
      </c>
      <c r="J27" s="47">
        <v>968</v>
      </c>
      <c r="K27" s="47">
        <v>301</v>
      </c>
      <c r="L27" s="47">
        <v>667</v>
      </c>
      <c r="M27" s="24"/>
      <c r="N27" s="24"/>
      <c r="O27" s="24"/>
      <c r="P27" s="24"/>
      <c r="Q27" s="24"/>
      <c r="R27" s="24"/>
      <c r="S27" s="24"/>
      <c r="T27" s="24"/>
      <c r="U27" s="24"/>
      <c r="V27" s="21" t="s">
        <v>18</v>
      </c>
      <c r="W27" s="47">
        <f>SUM(W28:W32)</f>
        <v>17923</v>
      </c>
      <c r="X27" s="47">
        <f>SUM(X28:X32)</f>
        <v>9307</v>
      </c>
      <c r="Y27" s="71">
        <f>SUM(Y28:Y32)</f>
        <v>8616</v>
      </c>
      <c r="Z27" s="21" t="s">
        <v>19</v>
      </c>
      <c r="AA27" s="47">
        <f>SUM(AA28:AA32)</f>
        <v>82891</v>
      </c>
      <c r="AB27" s="47">
        <f>SUM(AB28:AB32)</f>
        <v>42283</v>
      </c>
      <c r="AC27" s="71">
        <f>SUM(AC28:AC32)</f>
        <v>40608</v>
      </c>
      <c r="AD27" s="21" t="s">
        <v>20</v>
      </c>
      <c r="AE27" s="47">
        <f>SUM(AE28:AE32)</f>
        <v>88773</v>
      </c>
      <c r="AF27" s="47">
        <f>SUM(AF28:AF32)</f>
        <v>27577</v>
      </c>
      <c r="AG27" s="47">
        <f>SUM(AG28:AG32)</f>
        <v>61196</v>
      </c>
    </row>
    <row r="28" spans="1:33" s="32" customFormat="1" ht="15.75" customHeight="1">
      <c r="A28" s="27">
        <v>20</v>
      </c>
      <c r="B28" s="28">
        <v>144</v>
      </c>
      <c r="C28" s="29">
        <v>70</v>
      </c>
      <c r="D28" s="29">
        <v>74</v>
      </c>
      <c r="E28" s="30">
        <v>55</v>
      </c>
      <c r="F28" s="28">
        <v>284</v>
      </c>
      <c r="G28" s="29">
        <v>156</v>
      </c>
      <c r="H28" s="29">
        <v>128</v>
      </c>
      <c r="I28" s="30">
        <v>90</v>
      </c>
      <c r="J28" s="28">
        <v>259</v>
      </c>
      <c r="K28" s="29">
        <v>92</v>
      </c>
      <c r="L28" s="29">
        <v>167</v>
      </c>
      <c r="M28" s="31"/>
      <c r="N28" s="31"/>
      <c r="O28" s="31"/>
      <c r="P28" s="31"/>
      <c r="Q28" s="31"/>
      <c r="R28" s="31"/>
      <c r="S28" s="31"/>
      <c r="T28" s="31"/>
      <c r="U28" s="31"/>
      <c r="V28" s="27">
        <v>20</v>
      </c>
      <c r="W28" s="28">
        <f>B28*20</f>
        <v>2880</v>
      </c>
      <c r="X28" s="28">
        <f>C28*20</f>
        <v>1400</v>
      </c>
      <c r="Y28" s="72">
        <f>D28*20</f>
        <v>1480</v>
      </c>
      <c r="Z28" s="73">
        <v>55</v>
      </c>
      <c r="AA28" s="28">
        <f>F28*55</f>
        <v>15620</v>
      </c>
      <c r="AB28" s="28">
        <f>G28*55</f>
        <v>8580</v>
      </c>
      <c r="AC28" s="72">
        <f>H28*55</f>
        <v>7040</v>
      </c>
      <c r="AD28" s="73">
        <v>90</v>
      </c>
      <c r="AE28" s="28">
        <f>J28*90</f>
        <v>23310</v>
      </c>
      <c r="AF28" s="28">
        <f>K28*90</f>
        <v>8280</v>
      </c>
      <c r="AG28" s="28">
        <f>L28*90</f>
        <v>15030</v>
      </c>
    </row>
    <row r="29" spans="1:33" s="32" customFormat="1" ht="15.75" customHeight="1">
      <c r="A29" s="27">
        <v>21</v>
      </c>
      <c r="B29" s="28">
        <v>173</v>
      </c>
      <c r="C29" s="29">
        <v>80</v>
      </c>
      <c r="D29" s="29">
        <v>93</v>
      </c>
      <c r="E29" s="30">
        <v>56</v>
      </c>
      <c r="F29" s="28">
        <v>326</v>
      </c>
      <c r="G29" s="29">
        <v>163</v>
      </c>
      <c r="H29" s="29">
        <v>163</v>
      </c>
      <c r="I29" s="30">
        <v>91</v>
      </c>
      <c r="J29" s="28">
        <v>216</v>
      </c>
      <c r="K29" s="29">
        <v>65</v>
      </c>
      <c r="L29" s="29">
        <v>151</v>
      </c>
      <c r="M29" s="31"/>
      <c r="N29" s="31"/>
      <c r="O29" s="31"/>
      <c r="P29" s="31"/>
      <c r="Q29" s="31"/>
      <c r="R29" s="31"/>
      <c r="S29" s="31"/>
      <c r="T29" s="31"/>
      <c r="U29" s="31"/>
      <c r="V29" s="27">
        <v>21</v>
      </c>
      <c r="W29" s="28">
        <f>B29*21</f>
        <v>3633</v>
      </c>
      <c r="X29" s="28">
        <f>C29*21</f>
        <v>1680</v>
      </c>
      <c r="Y29" s="72">
        <f>D29*21</f>
        <v>1953</v>
      </c>
      <c r="Z29" s="73">
        <v>56</v>
      </c>
      <c r="AA29" s="28">
        <f>F29*56</f>
        <v>18256</v>
      </c>
      <c r="AB29" s="28">
        <f>G29*56</f>
        <v>9128</v>
      </c>
      <c r="AC29" s="72">
        <f>H29*56</f>
        <v>9128</v>
      </c>
      <c r="AD29" s="73">
        <v>91</v>
      </c>
      <c r="AE29" s="28">
        <f>J29*91</f>
        <v>19656</v>
      </c>
      <c r="AF29" s="28">
        <f>K29*91</f>
        <v>5915</v>
      </c>
      <c r="AG29" s="28">
        <f>L29*91</f>
        <v>13741</v>
      </c>
    </row>
    <row r="30" spans="1:33" s="32" customFormat="1" ht="15.75" customHeight="1">
      <c r="A30" s="27">
        <v>22</v>
      </c>
      <c r="B30" s="28">
        <v>194</v>
      </c>
      <c r="C30" s="29">
        <v>102</v>
      </c>
      <c r="D30" s="29">
        <v>92</v>
      </c>
      <c r="E30" s="30">
        <v>57</v>
      </c>
      <c r="F30" s="28">
        <v>287</v>
      </c>
      <c r="G30" s="29">
        <v>135</v>
      </c>
      <c r="H30" s="29">
        <v>152</v>
      </c>
      <c r="I30" s="30">
        <v>92</v>
      </c>
      <c r="J30" s="28">
        <v>172</v>
      </c>
      <c r="K30" s="29">
        <v>53</v>
      </c>
      <c r="L30" s="29">
        <v>119</v>
      </c>
      <c r="M30" s="31"/>
      <c r="N30" s="31"/>
      <c r="O30" s="31"/>
      <c r="P30" s="31"/>
      <c r="Q30" s="31"/>
      <c r="R30" s="31"/>
      <c r="S30" s="31"/>
      <c r="T30" s="31"/>
      <c r="U30" s="31"/>
      <c r="V30" s="27">
        <v>22</v>
      </c>
      <c r="W30" s="28">
        <f>B30*22</f>
        <v>4268</v>
      </c>
      <c r="X30" s="28">
        <f>C30*22</f>
        <v>2244</v>
      </c>
      <c r="Y30" s="72">
        <f>D30*22</f>
        <v>2024</v>
      </c>
      <c r="Z30" s="73">
        <v>57</v>
      </c>
      <c r="AA30" s="28">
        <f>F30*57</f>
        <v>16359</v>
      </c>
      <c r="AB30" s="28">
        <f>G30*57</f>
        <v>7695</v>
      </c>
      <c r="AC30" s="72">
        <f>H30*57</f>
        <v>8664</v>
      </c>
      <c r="AD30" s="73">
        <v>92</v>
      </c>
      <c r="AE30" s="28">
        <f>J30*92</f>
        <v>15824</v>
      </c>
      <c r="AF30" s="28">
        <f>K30*92</f>
        <v>4876</v>
      </c>
      <c r="AG30" s="28">
        <f>L30*92</f>
        <v>10948</v>
      </c>
    </row>
    <row r="31" spans="1:33" s="32" customFormat="1" ht="15.75" customHeight="1">
      <c r="A31" s="27">
        <v>23</v>
      </c>
      <c r="B31" s="28">
        <v>130</v>
      </c>
      <c r="C31" s="29">
        <v>73</v>
      </c>
      <c r="D31" s="29">
        <v>57</v>
      </c>
      <c r="E31" s="30">
        <v>58</v>
      </c>
      <c r="F31" s="28">
        <v>325</v>
      </c>
      <c r="G31" s="29">
        <v>171</v>
      </c>
      <c r="H31" s="29">
        <v>154</v>
      </c>
      <c r="I31" s="30">
        <v>93</v>
      </c>
      <c r="J31" s="28">
        <v>191</v>
      </c>
      <c r="K31" s="29">
        <v>48</v>
      </c>
      <c r="L31" s="29">
        <v>143</v>
      </c>
      <c r="M31" s="31"/>
      <c r="N31" s="31"/>
      <c r="O31" s="31"/>
      <c r="P31" s="31"/>
      <c r="Q31" s="31"/>
      <c r="R31" s="31"/>
      <c r="S31" s="31"/>
      <c r="T31" s="31"/>
      <c r="U31" s="31"/>
      <c r="V31" s="27">
        <v>23</v>
      </c>
      <c r="W31" s="28">
        <f>B31*23</f>
        <v>2990</v>
      </c>
      <c r="X31" s="28">
        <f>C31*23</f>
        <v>1679</v>
      </c>
      <c r="Y31" s="72">
        <f>D31*23</f>
        <v>1311</v>
      </c>
      <c r="Z31" s="73">
        <v>58</v>
      </c>
      <c r="AA31" s="28">
        <f>F31*58</f>
        <v>18850</v>
      </c>
      <c r="AB31" s="28">
        <f>G31*58</f>
        <v>9918</v>
      </c>
      <c r="AC31" s="72">
        <f>H31*58</f>
        <v>8932</v>
      </c>
      <c r="AD31" s="73">
        <v>93</v>
      </c>
      <c r="AE31" s="28">
        <f>J31*93</f>
        <v>17763</v>
      </c>
      <c r="AF31" s="28">
        <f>K31*93</f>
        <v>4464</v>
      </c>
      <c r="AG31" s="28">
        <f>L31*93</f>
        <v>13299</v>
      </c>
    </row>
    <row r="32" spans="1:33" s="32" customFormat="1" ht="18" customHeight="1">
      <c r="A32" s="33">
        <v>24</v>
      </c>
      <c r="B32" s="37">
        <v>173</v>
      </c>
      <c r="C32" s="35">
        <v>96</v>
      </c>
      <c r="D32" s="35">
        <v>77</v>
      </c>
      <c r="E32" s="36">
        <v>59</v>
      </c>
      <c r="F32" s="37">
        <v>234</v>
      </c>
      <c r="G32" s="35">
        <v>118</v>
      </c>
      <c r="H32" s="35">
        <v>116</v>
      </c>
      <c r="I32" s="36">
        <v>94</v>
      </c>
      <c r="J32" s="37">
        <v>130</v>
      </c>
      <c r="K32" s="35">
        <v>43</v>
      </c>
      <c r="L32" s="35">
        <v>87</v>
      </c>
      <c r="M32" s="31"/>
      <c r="N32" s="31"/>
      <c r="O32" s="31"/>
      <c r="P32" s="31"/>
      <c r="Q32" s="31"/>
      <c r="R32" s="31"/>
      <c r="S32" s="31"/>
      <c r="T32" s="31"/>
      <c r="U32" s="31"/>
      <c r="V32" s="33">
        <v>24</v>
      </c>
      <c r="W32" s="37">
        <f>B32*24</f>
        <v>4152</v>
      </c>
      <c r="X32" s="37">
        <f>C32*24</f>
        <v>2304</v>
      </c>
      <c r="Y32" s="66">
        <f>D32*24</f>
        <v>1848</v>
      </c>
      <c r="Z32" s="75">
        <v>59</v>
      </c>
      <c r="AA32" s="37">
        <f>F32*59</f>
        <v>13806</v>
      </c>
      <c r="AB32" s="37">
        <f>G32*59</f>
        <v>6962</v>
      </c>
      <c r="AC32" s="66">
        <f>H32*59</f>
        <v>6844</v>
      </c>
      <c r="AD32" s="75">
        <v>94</v>
      </c>
      <c r="AE32" s="37">
        <f>J32*94</f>
        <v>12220</v>
      </c>
      <c r="AF32" s="37">
        <f>K32*94</f>
        <v>4042</v>
      </c>
      <c r="AG32" s="37">
        <f>L32*94</f>
        <v>8178</v>
      </c>
    </row>
    <row r="33" spans="1:33" s="26" customFormat="1" ht="25.5" customHeight="1">
      <c r="A33" s="21" t="s">
        <v>21</v>
      </c>
      <c r="B33" s="47">
        <v>688</v>
      </c>
      <c r="C33" s="47">
        <v>368</v>
      </c>
      <c r="D33" s="47">
        <v>320</v>
      </c>
      <c r="E33" s="45" t="s">
        <v>22</v>
      </c>
      <c r="F33" s="47">
        <v>1871</v>
      </c>
      <c r="G33" s="47">
        <v>942</v>
      </c>
      <c r="H33" s="47">
        <v>929</v>
      </c>
      <c r="I33" s="46" t="s">
        <v>23</v>
      </c>
      <c r="J33" s="47">
        <v>411</v>
      </c>
      <c r="K33" s="47">
        <v>88</v>
      </c>
      <c r="L33" s="47">
        <v>323</v>
      </c>
      <c r="M33" s="24"/>
      <c r="N33" s="24"/>
      <c r="O33" s="24"/>
      <c r="P33" s="24"/>
      <c r="Q33" s="24"/>
      <c r="R33" s="24"/>
      <c r="S33" s="24"/>
      <c r="T33" s="24"/>
      <c r="U33" s="24"/>
      <c r="V33" s="21" t="s">
        <v>21</v>
      </c>
      <c r="W33" s="47">
        <f>SUM(W34:W38)</f>
        <v>18522</v>
      </c>
      <c r="X33" s="47">
        <f>SUM(X34:X38)</f>
        <v>9910</v>
      </c>
      <c r="Y33" s="71">
        <f>SUM(Y34:Y38)</f>
        <v>8612</v>
      </c>
      <c r="Z33" s="21" t="s">
        <v>22</v>
      </c>
      <c r="AA33" s="47">
        <f>SUM(AA34:AA38)</f>
        <v>116075</v>
      </c>
      <c r="AB33" s="47">
        <f>SUM(AB34:AB38)</f>
        <v>58449</v>
      </c>
      <c r="AC33" s="71">
        <f>SUM(AC34:AC38)</f>
        <v>57626</v>
      </c>
      <c r="AD33" s="79" t="s">
        <v>23</v>
      </c>
      <c r="AE33" s="47">
        <f>SUM(AE34:AE43)</f>
        <v>39939</v>
      </c>
      <c r="AF33" s="47">
        <f>SUM(AF34:AF43)</f>
        <v>8533</v>
      </c>
      <c r="AG33" s="47">
        <f>SUM(AG34:AG43)</f>
        <v>31406</v>
      </c>
    </row>
    <row r="34" spans="1:33" s="32" customFormat="1" ht="15.75" customHeight="1">
      <c r="A34" s="27">
        <v>25</v>
      </c>
      <c r="B34" s="28">
        <v>152</v>
      </c>
      <c r="C34" s="29">
        <v>80</v>
      </c>
      <c r="D34" s="29">
        <v>72</v>
      </c>
      <c r="E34" s="30">
        <v>60</v>
      </c>
      <c r="F34" s="28">
        <v>389</v>
      </c>
      <c r="G34" s="29">
        <v>199</v>
      </c>
      <c r="H34" s="29">
        <v>190</v>
      </c>
      <c r="I34" s="30">
        <v>95</v>
      </c>
      <c r="J34" s="28">
        <v>120</v>
      </c>
      <c r="K34" s="29">
        <v>28</v>
      </c>
      <c r="L34" s="29">
        <v>92</v>
      </c>
      <c r="M34" s="31"/>
      <c r="N34" s="31"/>
      <c r="O34" s="31"/>
      <c r="P34" s="31"/>
      <c r="Q34" s="31"/>
      <c r="R34" s="31"/>
      <c r="S34" s="31"/>
      <c r="T34" s="31"/>
      <c r="U34" s="31"/>
      <c r="V34" s="27">
        <v>25</v>
      </c>
      <c r="W34" s="28">
        <f>B34*25</f>
        <v>3800</v>
      </c>
      <c r="X34" s="28">
        <f>C34*25</f>
        <v>2000</v>
      </c>
      <c r="Y34" s="72">
        <f>D34*25</f>
        <v>1800</v>
      </c>
      <c r="Z34" s="73">
        <v>60</v>
      </c>
      <c r="AA34" s="28">
        <f>F34*60</f>
        <v>23340</v>
      </c>
      <c r="AB34" s="28">
        <f>G34*60</f>
        <v>11940</v>
      </c>
      <c r="AC34" s="72">
        <f>H34*60</f>
        <v>11400</v>
      </c>
      <c r="AD34" s="80">
        <v>95</v>
      </c>
      <c r="AE34" s="81">
        <f>J34*95</f>
        <v>11400</v>
      </c>
      <c r="AF34" s="81">
        <f>K34*95</f>
        <v>2660</v>
      </c>
      <c r="AG34" s="81">
        <f>L34*95</f>
        <v>8740</v>
      </c>
    </row>
    <row r="35" spans="1:33" s="32" customFormat="1" ht="15.75" customHeight="1">
      <c r="A35" s="27">
        <v>26</v>
      </c>
      <c r="B35" s="28">
        <v>149</v>
      </c>
      <c r="C35" s="29">
        <v>76</v>
      </c>
      <c r="D35" s="29">
        <v>73</v>
      </c>
      <c r="E35" s="30">
        <v>61</v>
      </c>
      <c r="F35" s="28">
        <v>325</v>
      </c>
      <c r="G35" s="29">
        <v>161</v>
      </c>
      <c r="H35" s="29">
        <v>164</v>
      </c>
      <c r="I35" s="30">
        <v>96</v>
      </c>
      <c r="J35" s="28">
        <v>78</v>
      </c>
      <c r="K35" s="29">
        <v>17</v>
      </c>
      <c r="L35" s="29">
        <v>61</v>
      </c>
      <c r="M35" s="31"/>
      <c r="N35" s="31"/>
      <c r="O35" s="31"/>
      <c r="P35" s="31"/>
      <c r="Q35" s="31"/>
      <c r="R35" s="31"/>
      <c r="S35" s="31"/>
      <c r="T35" s="31"/>
      <c r="U35" s="31"/>
      <c r="V35" s="27">
        <v>26</v>
      </c>
      <c r="W35" s="28">
        <f>B35*26</f>
        <v>3874</v>
      </c>
      <c r="X35" s="28">
        <f>C35*26</f>
        <v>1976</v>
      </c>
      <c r="Y35" s="72">
        <f>D35*26</f>
        <v>1898</v>
      </c>
      <c r="Z35" s="73">
        <v>61</v>
      </c>
      <c r="AA35" s="28">
        <f>F35*61</f>
        <v>19825</v>
      </c>
      <c r="AB35" s="28">
        <f>G35*61</f>
        <v>9821</v>
      </c>
      <c r="AC35" s="72">
        <f>H35*61</f>
        <v>10004</v>
      </c>
      <c r="AD35" s="80">
        <v>96</v>
      </c>
      <c r="AE35" s="81">
        <f>J35*96</f>
        <v>7488</v>
      </c>
      <c r="AF35" s="81">
        <f>K35*96</f>
        <v>1632</v>
      </c>
      <c r="AG35" s="81">
        <f>L35*96</f>
        <v>5856</v>
      </c>
    </row>
    <row r="36" spans="1:33" s="32" customFormat="1" ht="15.75" customHeight="1">
      <c r="A36" s="27">
        <v>27</v>
      </c>
      <c r="B36" s="28">
        <v>131</v>
      </c>
      <c r="C36" s="29">
        <v>74</v>
      </c>
      <c r="D36" s="29">
        <v>57</v>
      </c>
      <c r="E36" s="30">
        <v>62</v>
      </c>
      <c r="F36" s="28">
        <v>382</v>
      </c>
      <c r="G36" s="29">
        <v>185</v>
      </c>
      <c r="H36" s="29">
        <v>197</v>
      </c>
      <c r="I36" s="30">
        <v>97</v>
      </c>
      <c r="J36" s="28">
        <v>64</v>
      </c>
      <c r="K36" s="29">
        <v>16</v>
      </c>
      <c r="L36" s="29">
        <v>48</v>
      </c>
      <c r="M36" s="31"/>
      <c r="N36" s="31"/>
      <c r="O36" s="31"/>
      <c r="P36" s="31"/>
      <c r="Q36" s="31"/>
      <c r="R36" s="31"/>
      <c r="S36" s="31"/>
      <c r="T36" s="31"/>
      <c r="U36" s="31"/>
      <c r="V36" s="27">
        <v>27</v>
      </c>
      <c r="W36" s="28">
        <f>B36*27</f>
        <v>3537</v>
      </c>
      <c r="X36" s="28">
        <f>C36*27</f>
        <v>1998</v>
      </c>
      <c r="Y36" s="72">
        <f>D36*27</f>
        <v>1539</v>
      </c>
      <c r="Z36" s="73">
        <v>62</v>
      </c>
      <c r="AA36" s="28">
        <f>F36*62</f>
        <v>23684</v>
      </c>
      <c r="AB36" s="28">
        <f>G36*62</f>
        <v>11470</v>
      </c>
      <c r="AC36" s="72">
        <f>H36*62</f>
        <v>12214</v>
      </c>
      <c r="AD36" s="80">
        <v>97</v>
      </c>
      <c r="AE36" s="81">
        <f>J36*97</f>
        <v>6208</v>
      </c>
      <c r="AF36" s="81">
        <f>K36*97</f>
        <v>1552</v>
      </c>
      <c r="AG36" s="81">
        <f>L36*97</f>
        <v>4656</v>
      </c>
    </row>
    <row r="37" spans="1:33" s="32" customFormat="1" ht="15.75" customHeight="1">
      <c r="A37" s="27">
        <v>28</v>
      </c>
      <c r="B37" s="28">
        <v>113</v>
      </c>
      <c r="C37" s="29">
        <v>66</v>
      </c>
      <c r="D37" s="29">
        <v>47</v>
      </c>
      <c r="E37" s="30">
        <v>63</v>
      </c>
      <c r="F37" s="28">
        <v>374</v>
      </c>
      <c r="G37" s="29">
        <v>190</v>
      </c>
      <c r="H37" s="29">
        <v>184</v>
      </c>
      <c r="I37" s="30">
        <v>98</v>
      </c>
      <c r="J37" s="28">
        <v>53</v>
      </c>
      <c r="K37" s="29">
        <v>7</v>
      </c>
      <c r="L37" s="29">
        <v>46</v>
      </c>
      <c r="M37" s="31"/>
      <c r="N37" s="31"/>
      <c r="O37" s="31"/>
      <c r="P37" s="31"/>
      <c r="Q37" s="31"/>
      <c r="R37" s="31"/>
      <c r="S37" s="31"/>
      <c r="T37" s="31"/>
      <c r="U37" s="31"/>
      <c r="V37" s="27">
        <v>28</v>
      </c>
      <c r="W37" s="28">
        <f>B37*28</f>
        <v>3164</v>
      </c>
      <c r="X37" s="28">
        <f>C37*28</f>
        <v>1848</v>
      </c>
      <c r="Y37" s="72">
        <f>D37*28</f>
        <v>1316</v>
      </c>
      <c r="Z37" s="73">
        <v>63</v>
      </c>
      <c r="AA37" s="28">
        <f>F37*63</f>
        <v>23562</v>
      </c>
      <c r="AB37" s="28">
        <f>G37*63</f>
        <v>11970</v>
      </c>
      <c r="AC37" s="72">
        <f>H37*63</f>
        <v>11592</v>
      </c>
      <c r="AD37" s="80">
        <v>98</v>
      </c>
      <c r="AE37" s="81">
        <f>J37*98</f>
        <v>5194</v>
      </c>
      <c r="AF37" s="81">
        <f>K37*98</f>
        <v>686</v>
      </c>
      <c r="AG37" s="81">
        <f>L37*98</f>
        <v>4508</v>
      </c>
    </row>
    <row r="38" spans="1:33" s="32" customFormat="1" ht="18" customHeight="1">
      <c r="A38" s="33">
        <v>29</v>
      </c>
      <c r="B38" s="37">
        <v>143</v>
      </c>
      <c r="C38" s="35">
        <v>72</v>
      </c>
      <c r="D38" s="35">
        <v>71</v>
      </c>
      <c r="E38" s="36">
        <v>64</v>
      </c>
      <c r="F38" s="37">
        <v>401</v>
      </c>
      <c r="G38" s="35">
        <v>207</v>
      </c>
      <c r="H38" s="35">
        <v>194</v>
      </c>
      <c r="I38" s="30">
        <v>99</v>
      </c>
      <c r="J38" s="28">
        <v>35</v>
      </c>
      <c r="K38" s="29">
        <v>9</v>
      </c>
      <c r="L38" s="29">
        <v>26</v>
      </c>
      <c r="M38" s="31"/>
      <c r="N38" s="31"/>
      <c r="O38" s="31"/>
      <c r="P38" s="31"/>
      <c r="Q38" s="31"/>
      <c r="R38" s="31"/>
      <c r="S38" s="31"/>
      <c r="T38" s="31"/>
      <c r="U38" s="31"/>
      <c r="V38" s="33">
        <v>29</v>
      </c>
      <c r="W38" s="37">
        <f>B38*29</f>
        <v>4147</v>
      </c>
      <c r="X38" s="37">
        <f>C38*29</f>
        <v>2088</v>
      </c>
      <c r="Y38" s="66">
        <f>D38*29</f>
        <v>2059</v>
      </c>
      <c r="Z38" s="75">
        <v>64</v>
      </c>
      <c r="AA38" s="37">
        <f>F38*64</f>
        <v>25664</v>
      </c>
      <c r="AB38" s="37">
        <f>G38*64</f>
        <v>13248</v>
      </c>
      <c r="AC38" s="66">
        <f>H38*64</f>
        <v>12416</v>
      </c>
      <c r="AD38" s="80">
        <v>99</v>
      </c>
      <c r="AE38" s="81">
        <f>J38*99</f>
        <v>3465</v>
      </c>
      <c r="AF38" s="81">
        <f>K38*99</f>
        <v>891</v>
      </c>
      <c r="AG38" s="81">
        <f>L38*99</f>
        <v>2574</v>
      </c>
    </row>
    <row r="39" spans="1:33" s="26" customFormat="1" ht="25.5" customHeight="1">
      <c r="A39" s="21" t="s">
        <v>24</v>
      </c>
      <c r="B39" s="47">
        <v>787</v>
      </c>
      <c r="C39" s="47">
        <v>434</v>
      </c>
      <c r="D39" s="47">
        <v>353</v>
      </c>
      <c r="E39" s="45" t="s">
        <v>25</v>
      </c>
      <c r="F39" s="47">
        <v>2250</v>
      </c>
      <c r="G39" s="47">
        <v>1194</v>
      </c>
      <c r="H39" s="47">
        <v>1056</v>
      </c>
      <c r="I39" s="48">
        <v>100</v>
      </c>
      <c r="J39" s="49">
        <v>21</v>
      </c>
      <c r="K39" s="50">
        <v>5</v>
      </c>
      <c r="L39" s="50">
        <v>16</v>
      </c>
      <c r="M39" s="24"/>
      <c r="N39" s="24"/>
      <c r="O39" s="24"/>
      <c r="P39" s="24"/>
      <c r="Q39" s="24"/>
      <c r="R39" s="24"/>
      <c r="S39" s="24"/>
      <c r="T39" s="24"/>
      <c r="U39" s="24"/>
      <c r="V39" s="21" t="s">
        <v>24</v>
      </c>
      <c r="W39" s="47">
        <f>SUM(W40:W44)</f>
        <v>25251</v>
      </c>
      <c r="X39" s="47">
        <f>SUM(X40:X44)</f>
        <v>13906</v>
      </c>
      <c r="Y39" s="71">
        <f>SUM(Y40:Y44)</f>
        <v>11345</v>
      </c>
      <c r="Z39" s="21" t="s">
        <v>25</v>
      </c>
      <c r="AA39" s="47">
        <f>SUM(AA40:AA44)</f>
        <v>150792</v>
      </c>
      <c r="AB39" s="47">
        <f>SUM(AB40:AB44)</f>
        <v>80014</v>
      </c>
      <c r="AC39" s="71">
        <f>SUM(AC40:AC44)</f>
        <v>70778</v>
      </c>
      <c r="AD39" s="82">
        <v>100</v>
      </c>
      <c r="AE39" s="49">
        <f>J39*100</f>
        <v>2100</v>
      </c>
      <c r="AF39" s="49">
        <f>K39*100</f>
        <v>500</v>
      </c>
      <c r="AG39" s="49">
        <f>L39*100</f>
        <v>1600</v>
      </c>
    </row>
    <row r="40" spans="1:33" s="32" customFormat="1" ht="15.75" customHeight="1">
      <c r="A40" s="27">
        <v>30</v>
      </c>
      <c r="B40" s="28">
        <v>130</v>
      </c>
      <c r="C40" s="29">
        <v>78</v>
      </c>
      <c r="D40" s="29">
        <v>52</v>
      </c>
      <c r="E40" s="30">
        <v>65</v>
      </c>
      <c r="F40" s="28">
        <v>442</v>
      </c>
      <c r="G40" s="29">
        <v>235</v>
      </c>
      <c r="H40" s="29">
        <v>207</v>
      </c>
      <c r="I40" s="30">
        <v>101</v>
      </c>
      <c r="J40" s="28">
        <v>17</v>
      </c>
      <c r="K40" s="29">
        <v>3</v>
      </c>
      <c r="L40" s="29">
        <v>14</v>
      </c>
      <c r="M40" s="31"/>
      <c r="N40" s="31"/>
      <c r="O40" s="31"/>
      <c r="P40" s="31"/>
      <c r="Q40" s="31"/>
      <c r="R40" s="31"/>
      <c r="S40" s="31"/>
      <c r="T40" s="31"/>
      <c r="U40" s="31"/>
      <c r="V40" s="27">
        <v>30</v>
      </c>
      <c r="W40" s="28">
        <f>B40*30</f>
        <v>3900</v>
      </c>
      <c r="X40" s="28">
        <f>C40*30</f>
        <v>2340</v>
      </c>
      <c r="Y40" s="72">
        <f>D40*30</f>
        <v>1560</v>
      </c>
      <c r="Z40" s="73">
        <v>65</v>
      </c>
      <c r="AA40" s="28">
        <f>F40*65</f>
        <v>28730</v>
      </c>
      <c r="AB40" s="28">
        <f>G40*65</f>
        <v>15275</v>
      </c>
      <c r="AC40" s="72">
        <f>H40*65</f>
        <v>13455</v>
      </c>
      <c r="AD40" s="73">
        <v>101</v>
      </c>
      <c r="AE40" s="28">
        <f>J40*101</f>
        <v>1717</v>
      </c>
      <c r="AF40" s="28">
        <f>K40*101</f>
        <v>303</v>
      </c>
      <c r="AG40" s="28">
        <f>L40*101</f>
        <v>1414</v>
      </c>
    </row>
    <row r="41" spans="1:33" s="32" customFormat="1" ht="15.75" customHeight="1">
      <c r="A41" s="27">
        <v>31</v>
      </c>
      <c r="B41" s="28">
        <v>165</v>
      </c>
      <c r="C41" s="29">
        <v>86</v>
      </c>
      <c r="D41" s="29">
        <v>79</v>
      </c>
      <c r="E41" s="30">
        <v>66</v>
      </c>
      <c r="F41" s="28">
        <v>448</v>
      </c>
      <c r="G41" s="29">
        <v>243</v>
      </c>
      <c r="H41" s="29">
        <v>205</v>
      </c>
      <c r="I41" s="30">
        <v>102</v>
      </c>
      <c r="J41" s="28">
        <v>11</v>
      </c>
      <c r="K41" s="29">
        <v>1</v>
      </c>
      <c r="L41" s="29">
        <v>10</v>
      </c>
      <c r="M41" s="31"/>
      <c r="N41" s="31"/>
      <c r="O41" s="31"/>
      <c r="P41" s="31"/>
      <c r="Q41" s="31"/>
      <c r="R41" s="31"/>
      <c r="S41" s="31"/>
      <c r="T41" s="31"/>
      <c r="U41" s="31"/>
      <c r="V41" s="27">
        <v>31</v>
      </c>
      <c r="W41" s="28">
        <f>B41*31</f>
        <v>5115</v>
      </c>
      <c r="X41" s="28">
        <f>C41*31</f>
        <v>2666</v>
      </c>
      <c r="Y41" s="72">
        <f>D41*31</f>
        <v>2449</v>
      </c>
      <c r="Z41" s="73">
        <v>66</v>
      </c>
      <c r="AA41" s="28">
        <f>F41*66</f>
        <v>29568</v>
      </c>
      <c r="AB41" s="28">
        <f>G41*66</f>
        <v>16038</v>
      </c>
      <c r="AC41" s="72">
        <f>H41*66</f>
        <v>13530</v>
      </c>
      <c r="AD41" s="73">
        <v>102</v>
      </c>
      <c r="AE41" s="28">
        <f>J41*102</f>
        <v>1122</v>
      </c>
      <c r="AF41" s="28">
        <f>K41*102</f>
        <v>102</v>
      </c>
      <c r="AG41" s="28">
        <f>L41*102</f>
        <v>1020</v>
      </c>
    </row>
    <row r="42" spans="1:33" s="32" customFormat="1" ht="15.75" customHeight="1">
      <c r="A42" s="27">
        <v>32</v>
      </c>
      <c r="B42" s="28">
        <v>171</v>
      </c>
      <c r="C42" s="29">
        <v>99</v>
      </c>
      <c r="D42" s="29">
        <v>72</v>
      </c>
      <c r="E42" s="30">
        <v>67</v>
      </c>
      <c r="F42" s="28">
        <v>451</v>
      </c>
      <c r="G42" s="29">
        <v>242</v>
      </c>
      <c r="H42" s="29">
        <v>209</v>
      </c>
      <c r="I42" s="30">
        <v>103</v>
      </c>
      <c r="J42" s="28">
        <v>3</v>
      </c>
      <c r="K42" s="29">
        <v>1</v>
      </c>
      <c r="L42" s="29">
        <v>2</v>
      </c>
      <c r="M42" s="31"/>
      <c r="N42" s="31"/>
      <c r="O42" s="31"/>
      <c r="P42" s="31"/>
      <c r="Q42" s="31"/>
      <c r="R42" s="31"/>
      <c r="S42" s="31"/>
      <c r="T42" s="31"/>
      <c r="U42" s="31"/>
      <c r="V42" s="27">
        <v>32</v>
      </c>
      <c r="W42" s="28">
        <f>B42*32</f>
        <v>5472</v>
      </c>
      <c r="X42" s="28">
        <f>C42*32</f>
        <v>3168</v>
      </c>
      <c r="Y42" s="72">
        <f>D42*32</f>
        <v>2304</v>
      </c>
      <c r="Z42" s="73">
        <v>67</v>
      </c>
      <c r="AA42" s="28">
        <f>F42*67</f>
        <v>30217</v>
      </c>
      <c r="AB42" s="28">
        <f>G42*67</f>
        <v>16214</v>
      </c>
      <c r="AC42" s="72">
        <f>H42*67</f>
        <v>14003</v>
      </c>
      <c r="AD42" s="73">
        <v>103</v>
      </c>
      <c r="AE42" s="28">
        <f>J42*103</f>
        <v>309</v>
      </c>
      <c r="AF42" s="28">
        <f>K42*103</f>
        <v>103</v>
      </c>
      <c r="AG42" s="28">
        <f>L42*103</f>
        <v>206</v>
      </c>
    </row>
    <row r="43" spans="1:33" s="32" customFormat="1" ht="15.75" customHeight="1">
      <c r="A43" s="27">
        <v>33</v>
      </c>
      <c r="B43" s="28">
        <v>150</v>
      </c>
      <c r="C43" s="29">
        <v>82</v>
      </c>
      <c r="D43" s="29">
        <v>68</v>
      </c>
      <c r="E43" s="30">
        <v>68</v>
      </c>
      <c r="F43" s="28">
        <v>444</v>
      </c>
      <c r="G43" s="29">
        <v>219</v>
      </c>
      <c r="H43" s="29">
        <v>225</v>
      </c>
      <c r="I43" s="51" t="s">
        <v>26</v>
      </c>
      <c r="J43" s="37">
        <v>9</v>
      </c>
      <c r="K43" s="35">
        <v>1</v>
      </c>
      <c r="L43" s="35">
        <v>8</v>
      </c>
      <c r="M43" s="31"/>
      <c r="N43" s="31"/>
      <c r="O43" s="31"/>
      <c r="P43" s="31"/>
      <c r="Q43" s="31"/>
      <c r="R43" s="31"/>
      <c r="S43" s="31"/>
      <c r="T43" s="31"/>
      <c r="U43" s="31"/>
      <c r="V43" s="27">
        <v>33</v>
      </c>
      <c r="W43" s="28">
        <f>B43*33</f>
        <v>4950</v>
      </c>
      <c r="X43" s="28">
        <f>C43*33</f>
        <v>2706</v>
      </c>
      <c r="Y43" s="72">
        <f>D43*33</f>
        <v>2244</v>
      </c>
      <c r="Z43" s="73">
        <v>68</v>
      </c>
      <c r="AA43" s="28">
        <f>F43*68</f>
        <v>30192</v>
      </c>
      <c r="AB43" s="28">
        <f>G43*68</f>
        <v>14892</v>
      </c>
      <c r="AC43" s="72">
        <f>H43*68</f>
        <v>15300</v>
      </c>
      <c r="AD43" s="83" t="s">
        <v>26</v>
      </c>
      <c r="AE43" s="37">
        <f>J43*104</f>
        <v>936</v>
      </c>
      <c r="AF43" s="37">
        <f>K43*104</f>
        <v>104</v>
      </c>
      <c r="AG43" s="37">
        <f>L43*104</f>
        <v>832</v>
      </c>
    </row>
    <row r="44" spans="1:33" s="32" customFormat="1" ht="21" customHeight="1" thickBot="1">
      <c r="A44" s="52">
        <v>34</v>
      </c>
      <c r="B44" s="28">
        <v>171</v>
      </c>
      <c r="C44" s="29">
        <v>89</v>
      </c>
      <c r="D44" s="29">
        <v>82</v>
      </c>
      <c r="E44" s="30">
        <v>69</v>
      </c>
      <c r="F44" s="28">
        <v>465</v>
      </c>
      <c r="G44" s="29">
        <v>255</v>
      </c>
      <c r="H44" s="29">
        <v>210</v>
      </c>
      <c r="I44" s="53" t="s">
        <v>5</v>
      </c>
      <c r="J44" s="49">
        <v>24420</v>
      </c>
      <c r="K44" s="49">
        <v>11922</v>
      </c>
      <c r="L44" s="49">
        <v>12498</v>
      </c>
      <c r="M44" s="31"/>
      <c r="N44" s="31"/>
      <c r="O44" s="31"/>
      <c r="P44" s="31"/>
      <c r="Q44" s="31"/>
      <c r="R44" s="31"/>
      <c r="S44" s="31"/>
      <c r="T44" s="31"/>
      <c r="U44" s="31"/>
      <c r="V44" s="52">
        <v>34</v>
      </c>
      <c r="W44" s="84">
        <f>B44*34</f>
        <v>5814</v>
      </c>
      <c r="X44" s="84">
        <f>C44*34</f>
        <v>3026</v>
      </c>
      <c r="Y44" s="85">
        <f>D44*34</f>
        <v>2788</v>
      </c>
      <c r="Z44" s="86">
        <v>69</v>
      </c>
      <c r="AA44" s="84">
        <f>F44*69</f>
        <v>32085</v>
      </c>
      <c r="AB44" s="84">
        <f>G44*69</f>
        <v>17595</v>
      </c>
      <c r="AC44" s="85">
        <f>H44*69</f>
        <v>14490</v>
      </c>
      <c r="AD44" s="87" t="s">
        <v>5</v>
      </c>
      <c r="AE44" s="88">
        <f>W45+AA45+AE45</f>
        <v>1413816</v>
      </c>
      <c r="AF44" s="88">
        <f>X45+AB45+AF45</f>
        <v>666813</v>
      </c>
      <c r="AG44" s="88">
        <f>Y45+AC45+AG45</f>
        <v>747003</v>
      </c>
    </row>
    <row r="45" spans="1:33" ht="24" customHeight="1" thickTop="1" thickBot="1">
      <c r="A45" s="54" t="s">
        <v>27</v>
      </c>
      <c r="B45" s="67">
        <v>1650</v>
      </c>
      <c r="C45" s="68">
        <v>816</v>
      </c>
      <c r="D45" s="68">
        <v>834</v>
      </c>
      <c r="E45" s="69" t="s">
        <v>28</v>
      </c>
      <c r="F45" s="68">
        <v>11003</v>
      </c>
      <c r="G45" s="68">
        <v>5774</v>
      </c>
      <c r="H45" s="68">
        <v>5229</v>
      </c>
      <c r="I45" s="70" t="s">
        <v>29</v>
      </c>
      <c r="J45" s="68">
        <v>11767</v>
      </c>
      <c r="K45" s="68">
        <v>5332</v>
      </c>
      <c r="L45" s="68">
        <v>6435</v>
      </c>
      <c r="M45" s="59"/>
      <c r="N45" s="59"/>
      <c r="O45" s="59"/>
      <c r="P45" s="59"/>
      <c r="Q45" s="59"/>
      <c r="R45" s="59"/>
      <c r="S45" s="59"/>
      <c r="T45" s="59"/>
      <c r="U45" s="59"/>
      <c r="V45" s="54" t="s">
        <v>27</v>
      </c>
      <c r="W45" s="89">
        <f>W3+W9+W15</f>
        <v>13666</v>
      </c>
      <c r="X45" s="89">
        <f>X3+X9+X15</f>
        <v>6829</v>
      </c>
      <c r="Y45" s="90">
        <f>Y3+Y9+Y15</f>
        <v>6837</v>
      </c>
      <c r="Z45" s="54" t="s">
        <v>28</v>
      </c>
      <c r="AA45" s="89">
        <f>W21+W27+W33+W39+AA3+AA9+AA15+AA21+AA27+AA33</f>
        <v>482733</v>
      </c>
      <c r="AB45" s="89">
        <f>X21+X27+X33+X39+AB3+AB9+AB15+AB21+AB27+AB33</f>
        <v>252738</v>
      </c>
      <c r="AC45" s="90">
        <f>Y21+Y27+Y33+Y39+AC3+AC9+AC15+AC21+AC27+AC33</f>
        <v>229995</v>
      </c>
      <c r="AD45" s="91" t="s">
        <v>29</v>
      </c>
      <c r="AE45" s="89">
        <f>AA39+AE3+AE9+AE15+AE21+AE27+AE33</f>
        <v>917417</v>
      </c>
      <c r="AF45" s="89">
        <f>AB39+AF3+AF9+AF15+AF21+AF27+AF33</f>
        <v>407246</v>
      </c>
      <c r="AG45" s="89">
        <f>AC39+AG3+AG9+AG15+AG21+AG27+AG33</f>
        <v>510171</v>
      </c>
    </row>
  </sheetData>
  <phoneticPr fontId="14"/>
  <pageMargins left="0.70866141732283472" right="0.39370078740157483" top="0.78740157480314965" bottom="0.78740157480314965" header="0.39370078740157483" footer="0.31496062992125984"/>
  <pageSetup paperSize="9" firstPageNumber="13" orientation="portrait" blackAndWhite="1" useFirstPageNumber="1" horizontalDpi="300" verticalDpi="300" r:id="rId1"/>
  <headerFooter alignWithMargins="0">
    <oddFooter>&amp;C&amp;"ＭＳ ゴシック,標準"&amp;10-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25"/>
  <sheetData/>
  <phoneticPr fontId="1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25"/>
  <sheetData/>
  <phoneticPr fontId="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浜松市</vt:lpstr>
      <vt:lpstr>中央区</vt:lpstr>
      <vt:lpstr>浜名区</vt:lpstr>
      <vt:lpstr>天竜区</vt:lpstr>
      <vt:lpstr>中央区!Print_Area</vt:lpstr>
      <vt:lpstr>天竜区!Print_Area</vt:lpstr>
      <vt:lpstr>浜松市!Print_Area</vt:lpstr>
      <vt:lpstr>浜名区!Print_Area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H3257</dc:creator>
  <cp:lastModifiedBy>Windows ユーザー</cp:lastModifiedBy>
  <cp:lastPrinted>2026-02-06T02:42:33Z</cp:lastPrinted>
  <dcterms:created xsi:type="dcterms:W3CDTF">1998-01-13T09:06:33Z</dcterms:created>
  <dcterms:modified xsi:type="dcterms:W3CDTF">2026-03-06T00:00:24Z</dcterms:modified>
</cp:coreProperties>
</file>