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cfs.city.hamamatsu.jp\H001033\06_指導G\320_事業所指定等★\002_新規指定\【児】様式\勤務形態一覧表\R6.7～（0724修正）\"/>
    </mc:Choice>
  </mc:AlternateContent>
  <bookViews>
    <workbookView xWindow="14385" yWindow="-15" windowWidth="14430" windowHeight="12915" activeTab="1"/>
  </bookViews>
  <sheets>
    <sheet name="記入方法" sheetId="13" r:id="rId1"/>
    <sheet name="別紙2-1　勤務体制・勤務形態一覧表（児通所）" sheetId="2" r:id="rId2"/>
    <sheet name="シフト記号表（勤務時間帯)" sheetId="9" r:id="rId3"/>
    <sheet name="登録用" sheetId="11" r:id="rId4"/>
    <sheet name="プルダウン・リスト" sheetId="3" r:id="rId5"/>
  </sheets>
  <externalReferences>
    <externalReference r:id="rId6"/>
  </externalReferences>
  <definedNames>
    <definedName name="_xlnm.Print_Area" localSheetId="2">'シフト記号表（勤務時間帯)'!$A$1:$V$45</definedName>
    <definedName name="_xlnm.Print_Area" localSheetId="0">記入方法!$B$1:$I$105</definedName>
    <definedName name="_xlnm.Print_Area" localSheetId="1">'別紙2-1　勤務体制・勤務形態一覧表（児通所）'!$A$1:$BJ$182</definedName>
    <definedName name="_xlnm.Print_Titles" localSheetId="1">'別紙2-1　勤務体制・勤務形態一覧表（児通所）'!$1:$21</definedName>
    <definedName name="その他従業者_指導員">プルダウン・リスト!$N$17:$N$17</definedName>
    <definedName name="栄養士">プルダウン・リスト!$P$17:$P$18</definedName>
    <definedName name="看護職員">プルダウン・リスト!$K$17:$K$20</definedName>
    <definedName name="管理者">プルダウン・リスト!$C$17:$C$29</definedName>
    <definedName name="基準・基準_加・医ケア基本報酬・医療連携">プルダウン・リスト!$C$44:$C$48</definedName>
    <definedName name="基準職員">プルダウン・リスト!$D$44:$D$46</definedName>
    <definedName name="機能訓練担当職員">プルダウン・リスト!$L$17:$L$20</definedName>
    <definedName name="機能訓練担当職員_5年以上">プルダウン・リスト!$M$17:$M$20</definedName>
    <definedName name="児童指導員">プルダウン・リスト!$E$17:$E$26</definedName>
    <definedName name="児童指導員_5年以上">プルダウン・リスト!$F$17:$F$26</definedName>
    <definedName name="児童指導員等_児童指導員を除く">プルダウン・リスト!$I$17:$I$23</definedName>
    <definedName name="児童指導員等_児童指導員を除く_5年以上">プルダウン・リスト!$J$17:$J$23</definedName>
    <definedName name="児童発達支援管理責任者">プルダウン・リスト!$D$17:$D$21</definedName>
    <definedName name="主たる障害種別" localSheetId="0">[1]プルダウン・リスト!$D$4:$D$5</definedName>
    <definedName name="主たる障害種別">プルダウン・リスト!$D$4:$D$5</definedName>
    <definedName name="従業者">プルダウン・リスト!$E$16:$J$16</definedName>
    <definedName name="嘱託医">プルダウン・リスト!$R$17:$R$17</definedName>
    <definedName name="職種" localSheetId="0">[1]プルダウン・リスト!$E$16:$R$16</definedName>
    <definedName name="職種">プルダウン・リスト!$D$16:$R$16</definedName>
    <definedName name="心理担当職員">プルダウン・リスト!$N$17:$N$19</definedName>
    <definedName name="心理担当職員_5年以上">プルダウン・リスト!$O$17:$O$19</definedName>
    <definedName name="調理員">プルダウン・リスト!$Q$17:$Q$17</definedName>
    <definedName name="保育士">プルダウン・リスト!$G$17:$G$17</definedName>
    <definedName name="保育士_5年以上">プルダウン・リスト!$H$17:$H$17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4" i="2" l="1"/>
  <c r="AX174" i="2"/>
  <c r="AW174" i="2"/>
  <c r="AV174" i="2"/>
  <c r="AU174" i="2"/>
  <c r="AT174" i="2"/>
  <c r="AS174" i="2"/>
  <c r="AR174" i="2"/>
  <c r="AQ174" i="2"/>
  <c r="AP174" i="2"/>
  <c r="AO174" i="2"/>
  <c r="AN174" i="2"/>
  <c r="AM174" i="2"/>
  <c r="AL174" i="2"/>
  <c r="AK174" i="2"/>
  <c r="AJ174" i="2"/>
  <c r="AI174" i="2"/>
  <c r="AH174" i="2"/>
  <c r="AG174" i="2"/>
  <c r="AF174" i="2"/>
  <c r="AE174" i="2"/>
  <c r="AD174" i="2"/>
  <c r="AC174" i="2"/>
  <c r="AB174" i="2"/>
  <c r="AA174" i="2"/>
  <c r="Z174" i="2"/>
  <c r="Y174" i="2"/>
  <c r="X174" i="2"/>
  <c r="W174" i="2"/>
  <c r="V174" i="2"/>
  <c r="U174" i="2"/>
  <c r="BF14" i="2" l="1"/>
  <c r="BF12" i="2"/>
  <c r="AY167" i="2"/>
  <c r="AX167" i="2"/>
  <c r="AW167" i="2"/>
  <c r="AV167" i="2"/>
  <c r="AU167" i="2"/>
  <c r="AT167" i="2"/>
  <c r="AS167" i="2"/>
  <c r="AR167" i="2"/>
  <c r="AQ167" i="2"/>
  <c r="AP167" i="2"/>
  <c r="AO167" i="2"/>
  <c r="AN167" i="2"/>
  <c r="AM167" i="2"/>
  <c r="AL167" i="2"/>
  <c r="AK167" i="2"/>
  <c r="AJ167" i="2"/>
  <c r="AI167" i="2"/>
  <c r="AH167" i="2"/>
  <c r="AG167" i="2"/>
  <c r="AF167" i="2"/>
  <c r="AE167" i="2"/>
  <c r="AD167" i="2"/>
  <c r="AC167" i="2"/>
  <c r="AB167" i="2"/>
  <c r="AA167" i="2"/>
  <c r="Z167" i="2"/>
  <c r="Y167" i="2"/>
  <c r="X167" i="2"/>
  <c r="W167" i="2"/>
  <c r="V167" i="2"/>
  <c r="U167" i="2"/>
  <c r="AY164" i="2"/>
  <c r="AX164" i="2"/>
  <c r="AW164" i="2"/>
  <c r="AV164" i="2"/>
  <c r="AU164" i="2"/>
  <c r="AT164" i="2"/>
  <c r="AS164" i="2"/>
  <c r="AR164" i="2"/>
  <c r="AQ164" i="2"/>
  <c r="AP164" i="2"/>
  <c r="AO164" i="2"/>
  <c r="AN164" i="2"/>
  <c r="AM164" i="2"/>
  <c r="AL164" i="2"/>
  <c r="AK164" i="2"/>
  <c r="AJ164" i="2"/>
  <c r="AI164" i="2"/>
  <c r="AH164" i="2"/>
  <c r="AG164" i="2"/>
  <c r="AF164" i="2"/>
  <c r="AE164" i="2"/>
  <c r="AD164" i="2"/>
  <c r="AC164" i="2"/>
  <c r="AB164" i="2"/>
  <c r="AA164" i="2"/>
  <c r="Z164" i="2"/>
  <c r="Y164" i="2"/>
  <c r="X164" i="2"/>
  <c r="W164" i="2"/>
  <c r="V164" i="2"/>
  <c r="U164" i="2"/>
  <c r="AY161" i="2"/>
  <c r="AX161" i="2"/>
  <c r="AW161" i="2"/>
  <c r="AV161" i="2"/>
  <c r="AU161" i="2"/>
  <c r="AT161" i="2"/>
  <c r="AS161" i="2"/>
  <c r="AR161" i="2"/>
  <c r="AQ161" i="2"/>
  <c r="AP161" i="2"/>
  <c r="AO161" i="2"/>
  <c r="AN161" i="2"/>
  <c r="AM161" i="2"/>
  <c r="AL161" i="2"/>
  <c r="AK161" i="2"/>
  <c r="AJ161" i="2"/>
  <c r="AI161" i="2"/>
  <c r="AH161" i="2"/>
  <c r="AG161" i="2"/>
  <c r="AF161" i="2"/>
  <c r="AE161" i="2"/>
  <c r="AD161" i="2"/>
  <c r="AC161" i="2"/>
  <c r="AB161" i="2"/>
  <c r="AA161" i="2"/>
  <c r="Z161" i="2"/>
  <c r="Y161" i="2"/>
  <c r="X161" i="2"/>
  <c r="W161" i="2"/>
  <c r="V161" i="2"/>
  <c r="U161" i="2"/>
  <c r="AY158" i="2"/>
  <c r="AX158" i="2"/>
  <c r="AW158" i="2"/>
  <c r="AV158" i="2"/>
  <c r="AU158" i="2"/>
  <c r="AT158" i="2"/>
  <c r="AS158" i="2"/>
  <c r="AR158" i="2"/>
  <c r="AQ158" i="2"/>
  <c r="AP158" i="2"/>
  <c r="AO158" i="2"/>
  <c r="AN158" i="2"/>
  <c r="AM158" i="2"/>
  <c r="AL158" i="2"/>
  <c r="AK158" i="2"/>
  <c r="AJ158" i="2"/>
  <c r="AI158" i="2"/>
  <c r="AH158" i="2"/>
  <c r="AG158" i="2"/>
  <c r="AF158" i="2"/>
  <c r="AE158" i="2"/>
  <c r="AD158" i="2"/>
  <c r="AC158" i="2"/>
  <c r="AB158" i="2"/>
  <c r="AA158" i="2"/>
  <c r="Z158" i="2"/>
  <c r="Y158" i="2"/>
  <c r="X158" i="2"/>
  <c r="W158" i="2"/>
  <c r="V158" i="2"/>
  <c r="U158" i="2"/>
  <c r="AY155" i="2"/>
  <c r="AX155" i="2"/>
  <c r="AW155" i="2"/>
  <c r="AV155" i="2"/>
  <c r="AU155" i="2"/>
  <c r="AT155" i="2"/>
  <c r="AS155" i="2"/>
  <c r="AR155" i="2"/>
  <c r="AQ155" i="2"/>
  <c r="AP155" i="2"/>
  <c r="AO155" i="2"/>
  <c r="AN155" i="2"/>
  <c r="AM155" i="2"/>
  <c r="AL155" i="2"/>
  <c r="AK155" i="2"/>
  <c r="AJ155" i="2"/>
  <c r="AI155" i="2"/>
  <c r="AH155" i="2"/>
  <c r="AG155" i="2"/>
  <c r="AF155" i="2"/>
  <c r="AE155" i="2"/>
  <c r="AD155" i="2"/>
  <c r="AC155" i="2"/>
  <c r="AB155" i="2"/>
  <c r="AA155" i="2"/>
  <c r="Z155" i="2"/>
  <c r="Y155" i="2"/>
  <c r="X155" i="2"/>
  <c r="W155" i="2"/>
  <c r="V155" i="2"/>
  <c r="U155" i="2"/>
  <c r="AY152" i="2"/>
  <c r="AX152" i="2"/>
  <c r="AW152" i="2"/>
  <c r="AV152" i="2"/>
  <c r="AU152" i="2"/>
  <c r="AT152" i="2"/>
  <c r="AS152" i="2"/>
  <c r="AR152" i="2"/>
  <c r="AQ152" i="2"/>
  <c r="AP152" i="2"/>
  <c r="AO152" i="2"/>
  <c r="AN152" i="2"/>
  <c r="AM152" i="2"/>
  <c r="AL152" i="2"/>
  <c r="AK152" i="2"/>
  <c r="AJ152" i="2"/>
  <c r="AI152" i="2"/>
  <c r="AH152" i="2"/>
  <c r="AG152" i="2"/>
  <c r="AF152" i="2"/>
  <c r="AE152" i="2"/>
  <c r="AD152" i="2"/>
  <c r="AC152" i="2"/>
  <c r="AB152" i="2"/>
  <c r="AA152" i="2"/>
  <c r="Z152" i="2"/>
  <c r="Y152" i="2"/>
  <c r="X152" i="2"/>
  <c r="W152" i="2"/>
  <c r="V152" i="2"/>
  <c r="U152" i="2"/>
  <c r="AY149" i="2"/>
  <c r="AX149" i="2"/>
  <c r="AW149" i="2"/>
  <c r="AV149" i="2"/>
  <c r="AU149" i="2"/>
  <c r="AT149" i="2"/>
  <c r="AS149" i="2"/>
  <c r="AR149" i="2"/>
  <c r="AQ149" i="2"/>
  <c r="AP149" i="2"/>
  <c r="AO149" i="2"/>
  <c r="AN149" i="2"/>
  <c r="AM149" i="2"/>
  <c r="AL149" i="2"/>
  <c r="AK149" i="2"/>
  <c r="AJ149" i="2"/>
  <c r="AI149" i="2"/>
  <c r="AH149" i="2"/>
  <c r="AG149" i="2"/>
  <c r="AF149" i="2"/>
  <c r="AE149" i="2"/>
  <c r="AD149" i="2"/>
  <c r="AC149" i="2"/>
  <c r="AB149" i="2"/>
  <c r="AA149" i="2"/>
  <c r="Z149" i="2"/>
  <c r="Y149" i="2"/>
  <c r="X149" i="2"/>
  <c r="W149" i="2"/>
  <c r="V149" i="2"/>
  <c r="U149" i="2"/>
  <c r="AY146" i="2"/>
  <c r="AX146" i="2"/>
  <c r="AW146" i="2"/>
  <c r="AV146" i="2"/>
  <c r="AU146" i="2"/>
  <c r="AT146" i="2"/>
  <c r="AS146" i="2"/>
  <c r="AR146" i="2"/>
  <c r="AQ146" i="2"/>
  <c r="AP146" i="2"/>
  <c r="AO146" i="2"/>
  <c r="AN146" i="2"/>
  <c r="AM146" i="2"/>
  <c r="AL146" i="2"/>
  <c r="AK146" i="2"/>
  <c r="AJ146" i="2"/>
  <c r="AI146" i="2"/>
  <c r="AH146" i="2"/>
  <c r="AG146" i="2"/>
  <c r="AF146" i="2"/>
  <c r="AE146" i="2"/>
  <c r="AD146" i="2"/>
  <c r="AC146" i="2"/>
  <c r="AB146" i="2"/>
  <c r="AA146" i="2"/>
  <c r="Z146" i="2"/>
  <c r="Y146" i="2"/>
  <c r="X146" i="2"/>
  <c r="W146" i="2"/>
  <c r="V146" i="2"/>
  <c r="U146" i="2"/>
  <c r="AY143" i="2"/>
  <c r="AX143" i="2"/>
  <c r="AW143" i="2"/>
  <c r="AV143" i="2"/>
  <c r="AU143" i="2"/>
  <c r="AT143" i="2"/>
  <c r="AS143" i="2"/>
  <c r="AR143" i="2"/>
  <c r="AQ143" i="2"/>
  <c r="AP143" i="2"/>
  <c r="AO143" i="2"/>
  <c r="AN143" i="2"/>
  <c r="AM143" i="2"/>
  <c r="AL143" i="2"/>
  <c r="AK143" i="2"/>
  <c r="AJ143" i="2"/>
  <c r="AI143" i="2"/>
  <c r="AH143" i="2"/>
  <c r="AG143" i="2"/>
  <c r="AF143" i="2"/>
  <c r="AE143" i="2"/>
  <c r="AD143" i="2"/>
  <c r="AC143" i="2"/>
  <c r="AB143" i="2"/>
  <c r="AA143" i="2"/>
  <c r="Z143" i="2"/>
  <c r="Y143" i="2"/>
  <c r="X143" i="2"/>
  <c r="W143" i="2"/>
  <c r="V143" i="2"/>
  <c r="U143" i="2"/>
  <c r="AY140" i="2"/>
  <c r="AX140" i="2"/>
  <c r="AW140" i="2"/>
  <c r="AV140" i="2"/>
  <c r="AU140" i="2"/>
  <c r="AT140" i="2"/>
  <c r="AS140" i="2"/>
  <c r="AR140" i="2"/>
  <c r="AQ140" i="2"/>
  <c r="AP140" i="2"/>
  <c r="AO140" i="2"/>
  <c r="AN140" i="2"/>
  <c r="AM140" i="2"/>
  <c r="AL140" i="2"/>
  <c r="AK140" i="2"/>
  <c r="AJ140" i="2"/>
  <c r="AI140" i="2"/>
  <c r="AH140" i="2"/>
  <c r="AG140" i="2"/>
  <c r="AF140" i="2"/>
  <c r="AE140" i="2"/>
  <c r="AD140" i="2"/>
  <c r="AC140" i="2"/>
  <c r="AB140" i="2"/>
  <c r="AA140" i="2"/>
  <c r="Z140" i="2"/>
  <c r="Y140" i="2"/>
  <c r="X140" i="2"/>
  <c r="W140" i="2"/>
  <c r="V140" i="2"/>
  <c r="U140" i="2"/>
  <c r="AY137" i="2"/>
  <c r="AX137" i="2"/>
  <c r="AW137" i="2"/>
  <c r="AV137" i="2"/>
  <c r="AU137" i="2"/>
  <c r="AT137" i="2"/>
  <c r="AS137" i="2"/>
  <c r="AR137" i="2"/>
  <c r="AQ137" i="2"/>
  <c r="AP137" i="2"/>
  <c r="AO137" i="2"/>
  <c r="AN137" i="2"/>
  <c r="AM137" i="2"/>
  <c r="AL137" i="2"/>
  <c r="AK137" i="2"/>
  <c r="AJ137" i="2"/>
  <c r="AI137" i="2"/>
  <c r="AH137" i="2"/>
  <c r="AG137" i="2"/>
  <c r="AF137" i="2"/>
  <c r="AE137" i="2"/>
  <c r="AD137" i="2"/>
  <c r="AC137" i="2"/>
  <c r="AB137" i="2"/>
  <c r="AA137" i="2"/>
  <c r="Z137" i="2"/>
  <c r="Y137" i="2"/>
  <c r="X137" i="2"/>
  <c r="W137" i="2"/>
  <c r="V137" i="2"/>
  <c r="U137" i="2"/>
  <c r="AY134" i="2"/>
  <c r="AX134" i="2"/>
  <c r="AW134" i="2"/>
  <c r="AV134" i="2"/>
  <c r="AU134" i="2"/>
  <c r="AT134" i="2"/>
  <c r="AS134" i="2"/>
  <c r="AR134" i="2"/>
  <c r="AQ134" i="2"/>
  <c r="AP134" i="2"/>
  <c r="AO134" i="2"/>
  <c r="AN134" i="2"/>
  <c r="AM134" i="2"/>
  <c r="AL134" i="2"/>
  <c r="AK134" i="2"/>
  <c r="AJ134" i="2"/>
  <c r="AI134" i="2"/>
  <c r="AH134" i="2"/>
  <c r="AG134" i="2"/>
  <c r="AF134" i="2"/>
  <c r="AE134" i="2"/>
  <c r="AD134" i="2"/>
  <c r="AC134" i="2"/>
  <c r="AB134" i="2"/>
  <c r="AA134" i="2"/>
  <c r="Z134" i="2"/>
  <c r="Y134" i="2"/>
  <c r="X134" i="2"/>
  <c r="W134" i="2"/>
  <c r="V134" i="2"/>
  <c r="U134" i="2"/>
  <c r="AY131" i="2"/>
  <c r="AX131" i="2"/>
  <c r="AW131" i="2"/>
  <c r="AV131" i="2"/>
  <c r="AU131" i="2"/>
  <c r="AT131" i="2"/>
  <c r="AS131" i="2"/>
  <c r="AR131" i="2"/>
  <c r="AQ131" i="2"/>
  <c r="AP131" i="2"/>
  <c r="AO131" i="2"/>
  <c r="AN131" i="2"/>
  <c r="AM131" i="2"/>
  <c r="AL131" i="2"/>
  <c r="AK131" i="2"/>
  <c r="AJ131" i="2"/>
  <c r="AI131" i="2"/>
  <c r="AH131" i="2"/>
  <c r="AG131" i="2"/>
  <c r="AF131" i="2"/>
  <c r="AE131" i="2"/>
  <c r="AD131" i="2"/>
  <c r="AC131" i="2"/>
  <c r="AB131" i="2"/>
  <c r="AA131" i="2"/>
  <c r="Z131" i="2"/>
  <c r="Y131" i="2"/>
  <c r="X131" i="2"/>
  <c r="W131" i="2"/>
  <c r="V131" i="2"/>
  <c r="U131" i="2"/>
  <c r="AY128" i="2"/>
  <c r="AX128" i="2"/>
  <c r="AW128" i="2"/>
  <c r="AV128" i="2"/>
  <c r="AU128" i="2"/>
  <c r="AT128" i="2"/>
  <c r="AS128" i="2"/>
  <c r="AR128" i="2"/>
  <c r="AQ128" i="2"/>
  <c r="AP128" i="2"/>
  <c r="AO128" i="2"/>
  <c r="AN128" i="2"/>
  <c r="AM128" i="2"/>
  <c r="AL128" i="2"/>
  <c r="AK128" i="2"/>
  <c r="AJ128" i="2"/>
  <c r="AI128" i="2"/>
  <c r="AH128" i="2"/>
  <c r="AG128" i="2"/>
  <c r="AF128" i="2"/>
  <c r="AE128" i="2"/>
  <c r="AD128" i="2"/>
  <c r="AC128" i="2"/>
  <c r="AB128" i="2"/>
  <c r="AA128" i="2"/>
  <c r="Z128" i="2"/>
  <c r="Y128" i="2"/>
  <c r="X128" i="2"/>
  <c r="W128" i="2"/>
  <c r="V128" i="2"/>
  <c r="U128" i="2"/>
  <c r="AY125" i="2"/>
  <c r="AX125" i="2"/>
  <c r="AW125" i="2"/>
  <c r="AV125" i="2"/>
  <c r="AU125" i="2"/>
  <c r="AT125" i="2"/>
  <c r="AS125" i="2"/>
  <c r="AR125" i="2"/>
  <c r="AQ125" i="2"/>
  <c r="AP125" i="2"/>
  <c r="AO125" i="2"/>
  <c r="AN125" i="2"/>
  <c r="AM125" i="2"/>
  <c r="AL125" i="2"/>
  <c r="AK125" i="2"/>
  <c r="AJ125" i="2"/>
  <c r="AI125" i="2"/>
  <c r="AH125" i="2"/>
  <c r="AG125" i="2"/>
  <c r="AF125" i="2"/>
  <c r="AE125" i="2"/>
  <c r="AD125" i="2"/>
  <c r="AC125" i="2"/>
  <c r="AB125" i="2"/>
  <c r="AA125" i="2"/>
  <c r="Z125" i="2"/>
  <c r="Y125" i="2"/>
  <c r="X125" i="2"/>
  <c r="W125" i="2"/>
  <c r="V125" i="2"/>
  <c r="U125" i="2"/>
  <c r="AY122" i="2"/>
  <c r="AX122" i="2"/>
  <c r="AW122" i="2"/>
  <c r="AV122" i="2"/>
  <c r="AU122" i="2"/>
  <c r="AT122" i="2"/>
  <c r="AS122" i="2"/>
  <c r="AR122" i="2"/>
  <c r="AQ122" i="2"/>
  <c r="AP122" i="2"/>
  <c r="AO122" i="2"/>
  <c r="AN122" i="2"/>
  <c r="AM122" i="2"/>
  <c r="AL122" i="2"/>
  <c r="AK122" i="2"/>
  <c r="AJ122" i="2"/>
  <c r="AI122" i="2"/>
  <c r="AH122" i="2"/>
  <c r="AG122" i="2"/>
  <c r="AF122" i="2"/>
  <c r="AE122" i="2"/>
  <c r="AD122" i="2"/>
  <c r="AC122" i="2"/>
  <c r="AB122" i="2"/>
  <c r="AA122" i="2"/>
  <c r="Z122" i="2"/>
  <c r="Y122" i="2"/>
  <c r="X122" i="2"/>
  <c r="W122" i="2"/>
  <c r="V122" i="2"/>
  <c r="U122" i="2"/>
  <c r="AY119" i="2"/>
  <c r="AX119" i="2"/>
  <c r="AW119" i="2"/>
  <c r="AV119" i="2"/>
  <c r="AU119" i="2"/>
  <c r="AT119" i="2"/>
  <c r="AS119" i="2"/>
  <c r="AR119" i="2"/>
  <c r="AQ119" i="2"/>
  <c r="AP119" i="2"/>
  <c r="AO119" i="2"/>
  <c r="AN119" i="2"/>
  <c r="AM119" i="2"/>
  <c r="AL119" i="2"/>
  <c r="AK119" i="2"/>
  <c r="AJ119" i="2"/>
  <c r="AI119" i="2"/>
  <c r="AH119" i="2"/>
  <c r="AG119" i="2"/>
  <c r="AF119" i="2"/>
  <c r="AE119" i="2"/>
  <c r="AD119" i="2"/>
  <c r="AC119" i="2"/>
  <c r="AB119" i="2"/>
  <c r="AA119" i="2"/>
  <c r="Z119" i="2"/>
  <c r="Y119" i="2"/>
  <c r="X119" i="2"/>
  <c r="W119" i="2"/>
  <c r="V119" i="2"/>
  <c r="U119" i="2"/>
  <c r="AY116" i="2"/>
  <c r="AX116" i="2"/>
  <c r="AW116" i="2"/>
  <c r="AV116" i="2"/>
  <c r="AU116" i="2"/>
  <c r="AT116" i="2"/>
  <c r="AS116" i="2"/>
  <c r="AR116" i="2"/>
  <c r="AQ116" i="2"/>
  <c r="AP116" i="2"/>
  <c r="AO116" i="2"/>
  <c r="AN116" i="2"/>
  <c r="AM116" i="2"/>
  <c r="AL116" i="2"/>
  <c r="AK116" i="2"/>
  <c r="AJ116" i="2"/>
  <c r="AI116" i="2"/>
  <c r="AH116" i="2"/>
  <c r="AG116" i="2"/>
  <c r="AF116" i="2"/>
  <c r="AE116" i="2"/>
  <c r="AD116" i="2"/>
  <c r="AC116" i="2"/>
  <c r="AB116" i="2"/>
  <c r="AA116" i="2"/>
  <c r="Z116" i="2"/>
  <c r="Y116" i="2"/>
  <c r="X116" i="2"/>
  <c r="W116" i="2"/>
  <c r="V116" i="2"/>
  <c r="U116" i="2"/>
  <c r="AY113" i="2"/>
  <c r="AX113" i="2"/>
  <c r="AW113" i="2"/>
  <c r="AV113" i="2"/>
  <c r="AU113" i="2"/>
  <c r="AT113" i="2"/>
  <c r="AS113" i="2"/>
  <c r="AR113" i="2"/>
  <c r="AQ113" i="2"/>
  <c r="AP113" i="2"/>
  <c r="AO113" i="2"/>
  <c r="AN113" i="2"/>
  <c r="AM113" i="2"/>
  <c r="AL113" i="2"/>
  <c r="AK113" i="2"/>
  <c r="AJ113" i="2"/>
  <c r="AI113" i="2"/>
  <c r="AH113" i="2"/>
  <c r="AG113" i="2"/>
  <c r="AF113" i="2"/>
  <c r="AE113" i="2"/>
  <c r="AD113" i="2"/>
  <c r="AC113" i="2"/>
  <c r="AB113" i="2"/>
  <c r="AA113" i="2"/>
  <c r="Z113" i="2"/>
  <c r="Y113" i="2"/>
  <c r="X113" i="2"/>
  <c r="W113" i="2"/>
  <c r="V113" i="2"/>
  <c r="U113" i="2"/>
  <c r="AY110" i="2"/>
  <c r="AX110" i="2"/>
  <c r="AW110" i="2"/>
  <c r="AV110" i="2"/>
  <c r="AU110" i="2"/>
  <c r="AT110" i="2"/>
  <c r="AS110" i="2"/>
  <c r="AR110" i="2"/>
  <c r="AQ110" i="2"/>
  <c r="AP110" i="2"/>
  <c r="AO110" i="2"/>
  <c r="AN110" i="2"/>
  <c r="AM110" i="2"/>
  <c r="AL110" i="2"/>
  <c r="AK110" i="2"/>
  <c r="AJ110" i="2"/>
  <c r="AI110" i="2"/>
  <c r="AH110" i="2"/>
  <c r="AG110" i="2"/>
  <c r="AF110" i="2"/>
  <c r="AE110" i="2"/>
  <c r="AD110" i="2"/>
  <c r="AC110" i="2"/>
  <c r="AB110" i="2"/>
  <c r="AA110" i="2"/>
  <c r="Z110" i="2"/>
  <c r="Y110" i="2"/>
  <c r="X110" i="2"/>
  <c r="W110" i="2"/>
  <c r="V110" i="2"/>
  <c r="U110" i="2"/>
  <c r="AY107" i="2"/>
  <c r="AX107"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AY104" i="2"/>
  <c r="AX104"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Z104" i="2"/>
  <c r="Y104" i="2"/>
  <c r="X104" i="2"/>
  <c r="W104" i="2"/>
  <c r="V104" i="2"/>
  <c r="U104" i="2"/>
  <c r="AY101" i="2"/>
  <c r="AX101" i="2"/>
  <c r="AW101" i="2"/>
  <c r="AV101" i="2"/>
  <c r="AU101" i="2"/>
  <c r="AT101" i="2"/>
  <c r="AS101" i="2"/>
  <c r="AR101" i="2"/>
  <c r="AQ101" i="2"/>
  <c r="AP101" i="2"/>
  <c r="AO101" i="2"/>
  <c r="AN101" i="2"/>
  <c r="AM101" i="2"/>
  <c r="AL101" i="2"/>
  <c r="AK101" i="2"/>
  <c r="AJ101" i="2"/>
  <c r="AI101" i="2"/>
  <c r="AH101" i="2"/>
  <c r="AG101" i="2"/>
  <c r="AF101" i="2"/>
  <c r="AE101" i="2"/>
  <c r="AD101" i="2"/>
  <c r="AC101" i="2"/>
  <c r="AB101" i="2"/>
  <c r="AA101" i="2"/>
  <c r="Z101" i="2"/>
  <c r="Y101" i="2"/>
  <c r="X101" i="2"/>
  <c r="W101" i="2"/>
  <c r="V101" i="2"/>
  <c r="U101" i="2"/>
  <c r="AY98" i="2"/>
  <c r="AX98" i="2"/>
  <c r="AW98" i="2"/>
  <c r="AV98" i="2"/>
  <c r="AU98" i="2"/>
  <c r="AT98" i="2"/>
  <c r="AS98" i="2"/>
  <c r="AR98" i="2"/>
  <c r="AQ98" i="2"/>
  <c r="AP98" i="2"/>
  <c r="AO98" i="2"/>
  <c r="AN98" i="2"/>
  <c r="AM98" i="2"/>
  <c r="AL98" i="2"/>
  <c r="AK98" i="2"/>
  <c r="AJ98" i="2"/>
  <c r="AI98" i="2"/>
  <c r="AH98" i="2"/>
  <c r="AG98" i="2"/>
  <c r="AF98" i="2"/>
  <c r="AE98" i="2"/>
  <c r="AD98" i="2"/>
  <c r="AC98" i="2"/>
  <c r="AB98" i="2"/>
  <c r="AA98" i="2"/>
  <c r="Z98" i="2"/>
  <c r="Y98" i="2"/>
  <c r="X98" i="2"/>
  <c r="W98" i="2"/>
  <c r="V98" i="2"/>
  <c r="U98" i="2"/>
  <c r="AY95" i="2"/>
  <c r="AX95" i="2"/>
  <c r="AW95" i="2"/>
  <c r="AV95" i="2"/>
  <c r="AU95" i="2"/>
  <c r="AT95" i="2"/>
  <c r="AS95" i="2"/>
  <c r="AR95" i="2"/>
  <c r="AQ95" i="2"/>
  <c r="AP95" i="2"/>
  <c r="AO95" i="2"/>
  <c r="AN95" i="2"/>
  <c r="AM95" i="2"/>
  <c r="AL95" i="2"/>
  <c r="AK95" i="2"/>
  <c r="AJ95" i="2"/>
  <c r="AI95" i="2"/>
  <c r="AH95" i="2"/>
  <c r="AG95" i="2"/>
  <c r="AF95" i="2"/>
  <c r="AE95" i="2"/>
  <c r="AD95" i="2"/>
  <c r="AC95" i="2"/>
  <c r="AB95" i="2"/>
  <c r="AA95" i="2"/>
  <c r="Z95" i="2"/>
  <c r="Y95" i="2"/>
  <c r="X95" i="2"/>
  <c r="W95" i="2"/>
  <c r="V95" i="2"/>
  <c r="U95"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AY89" i="2"/>
  <c r="AX89"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AY86" i="2"/>
  <c r="AX86" i="2"/>
  <c r="AW86" i="2"/>
  <c r="AV86" i="2"/>
  <c r="AU86" i="2"/>
  <c r="AT86" i="2"/>
  <c r="AS86" i="2"/>
  <c r="AR86" i="2"/>
  <c r="AQ86" i="2"/>
  <c r="AP86" i="2"/>
  <c r="AO86" i="2"/>
  <c r="AN86" i="2"/>
  <c r="AM86" i="2"/>
  <c r="AL86" i="2"/>
  <c r="AK86" i="2"/>
  <c r="AJ86" i="2"/>
  <c r="AI86" i="2"/>
  <c r="AH86" i="2"/>
  <c r="AG86" i="2"/>
  <c r="AF86" i="2"/>
  <c r="AE86" i="2"/>
  <c r="AD86" i="2"/>
  <c r="AC86" i="2"/>
  <c r="AB86" i="2"/>
  <c r="AA86" i="2"/>
  <c r="Z86" i="2"/>
  <c r="Y86" i="2"/>
  <c r="X86" i="2"/>
  <c r="W86" i="2"/>
  <c r="V86" i="2"/>
  <c r="U86" i="2"/>
  <c r="AY83" i="2"/>
  <c r="AX83"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AY80" i="2"/>
  <c r="AX80" i="2"/>
  <c r="AW80" i="2"/>
  <c r="AV80" i="2"/>
  <c r="AU80" i="2"/>
  <c r="AT80" i="2"/>
  <c r="AS80" i="2"/>
  <c r="AR80" i="2"/>
  <c r="AQ80" i="2"/>
  <c r="AP80" i="2"/>
  <c r="AO80" i="2"/>
  <c r="AN80" i="2"/>
  <c r="AM80" i="2"/>
  <c r="AL80" i="2"/>
  <c r="AK80" i="2"/>
  <c r="AJ80" i="2"/>
  <c r="AI80" i="2"/>
  <c r="AH80" i="2"/>
  <c r="AG80" i="2"/>
  <c r="AF80" i="2"/>
  <c r="AE80" i="2"/>
  <c r="AD80" i="2"/>
  <c r="AC80" i="2"/>
  <c r="AB80" i="2"/>
  <c r="AA80" i="2"/>
  <c r="Z80" i="2"/>
  <c r="Y80" i="2"/>
  <c r="X80" i="2"/>
  <c r="W80" i="2"/>
  <c r="V80" i="2"/>
  <c r="U80" i="2"/>
  <c r="AY77" i="2"/>
  <c r="AX77"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AY74" i="2"/>
  <c r="AX74" i="2"/>
  <c r="AW74" i="2"/>
  <c r="AV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V74" i="2"/>
  <c r="U74" i="2"/>
  <c r="AY71" i="2"/>
  <c r="AX71" i="2"/>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AY68" i="2"/>
  <c r="AX68"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AY65" i="2"/>
  <c r="AX65"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AY62" i="2"/>
  <c r="AX62"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AY59"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AY56" i="2"/>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AY50" i="2"/>
  <c r="AX50"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AY47"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AY41" i="2"/>
  <c r="AX41"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AY38" i="2"/>
  <c r="AX38"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AY32" i="2"/>
  <c r="AX32"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U32" i="2"/>
  <c r="AY29" i="2"/>
  <c r="AX29"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AY26" i="2"/>
  <c r="AX26"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AX23" i="2"/>
  <c r="AY23" i="2"/>
  <c r="U23" i="2"/>
  <c r="T45" i="9"/>
  <c r="R45" i="9"/>
  <c r="L45" i="9"/>
  <c r="T44" i="9"/>
  <c r="V44" i="9" s="1"/>
  <c r="R44" i="9"/>
  <c r="L44" i="9"/>
  <c r="T43" i="9"/>
  <c r="R43" i="9"/>
  <c r="L43" i="9"/>
  <c r="T42" i="9"/>
  <c r="V42" i="9" s="1"/>
  <c r="R42" i="9"/>
  <c r="L42" i="9"/>
  <c r="T31" i="9"/>
  <c r="R31" i="9"/>
  <c r="L31" i="9"/>
  <c r="T30" i="9"/>
  <c r="V30" i="9" s="1"/>
  <c r="R30" i="9"/>
  <c r="L30" i="9"/>
  <c r="T29" i="9"/>
  <c r="R29" i="9"/>
  <c r="L29" i="9"/>
  <c r="T28" i="9"/>
  <c r="V28" i="9" s="1"/>
  <c r="R28" i="9"/>
  <c r="L28" i="9"/>
  <c r="T27" i="9"/>
  <c r="R27" i="9"/>
  <c r="L27" i="9"/>
  <c r="T26" i="9"/>
  <c r="V26" i="9" s="1"/>
  <c r="R26" i="9"/>
  <c r="L26" i="9"/>
  <c r="T25" i="9"/>
  <c r="R25" i="9"/>
  <c r="L25" i="9"/>
  <c r="T24" i="9"/>
  <c r="V24" i="9" s="1"/>
  <c r="R24" i="9"/>
  <c r="L24" i="9"/>
  <c r="T23" i="9"/>
  <c r="R23" i="9"/>
  <c r="L23" i="9"/>
  <c r="T22" i="9"/>
  <c r="V22" i="9" s="1"/>
  <c r="R22" i="9"/>
  <c r="L22" i="9"/>
  <c r="T21" i="9"/>
  <c r="R21" i="9"/>
  <c r="L21" i="9"/>
  <c r="T20" i="9"/>
  <c r="V20" i="9" s="1"/>
  <c r="R20" i="9"/>
  <c r="L20" i="9"/>
  <c r="T19" i="9"/>
  <c r="R19" i="9"/>
  <c r="L19" i="9"/>
  <c r="T18" i="9"/>
  <c r="V18" i="9" s="1"/>
  <c r="R18" i="9"/>
  <c r="L18" i="9"/>
  <c r="T17" i="9"/>
  <c r="R17" i="9"/>
  <c r="L17" i="9"/>
  <c r="T16" i="9"/>
  <c r="V16" i="9" s="1"/>
  <c r="R16" i="9"/>
  <c r="L16" i="9"/>
  <c r="T15" i="9"/>
  <c r="R15" i="9"/>
  <c r="L15" i="9"/>
  <c r="T14" i="9"/>
  <c r="V14" i="9" s="1"/>
  <c r="R14" i="9"/>
  <c r="L14" i="9"/>
  <c r="T13" i="9"/>
  <c r="R13" i="9"/>
  <c r="L13" i="9"/>
  <c r="T12" i="9"/>
  <c r="R12" i="9"/>
  <c r="L12" i="9"/>
  <c r="U29" i="2" s="1"/>
  <c r="L10" i="9"/>
  <c r="L9" i="9"/>
  <c r="L8" i="9"/>
  <c r="L7" i="9"/>
  <c r="V15" i="9" l="1"/>
  <c r="V19" i="9"/>
  <c r="V23" i="9"/>
  <c r="V27" i="9"/>
  <c r="V31" i="9"/>
  <c r="V45" i="9"/>
  <c r="V13" i="9"/>
  <c r="V17" i="9"/>
  <c r="V21" i="9"/>
  <c r="V25" i="9"/>
  <c r="V29" i="9"/>
  <c r="V43" i="9"/>
  <c r="V12" i="9"/>
  <c r="M50" i="11" l="1"/>
  <c r="L50" i="11"/>
  <c r="K50" i="11"/>
  <c r="J50" i="11"/>
  <c r="I50" i="11"/>
  <c r="G50" i="11"/>
  <c r="F50" i="11"/>
  <c r="E50" i="11"/>
  <c r="M49" i="11"/>
  <c r="L49" i="11"/>
  <c r="K49" i="11"/>
  <c r="J49" i="11"/>
  <c r="I49" i="11"/>
  <c r="G49" i="11"/>
  <c r="F49" i="11"/>
  <c r="E49" i="11"/>
  <c r="M48" i="11"/>
  <c r="L48" i="11"/>
  <c r="K48" i="11"/>
  <c r="J48" i="11"/>
  <c r="I48" i="11"/>
  <c r="G48" i="11"/>
  <c r="F48" i="11"/>
  <c r="E48" i="11"/>
  <c r="M47" i="11"/>
  <c r="L47" i="11"/>
  <c r="K47" i="11"/>
  <c r="J47" i="11"/>
  <c r="I47" i="11"/>
  <c r="G47" i="11"/>
  <c r="F47" i="11"/>
  <c r="E47" i="11"/>
  <c r="M46" i="11"/>
  <c r="L46" i="11"/>
  <c r="K46" i="11"/>
  <c r="J46" i="11"/>
  <c r="I46" i="11"/>
  <c r="G46" i="11"/>
  <c r="F46" i="11"/>
  <c r="E46" i="11"/>
  <c r="M45" i="11"/>
  <c r="L45" i="11"/>
  <c r="K45" i="11"/>
  <c r="J45" i="11"/>
  <c r="I45" i="11"/>
  <c r="G45" i="11"/>
  <c r="F45" i="11"/>
  <c r="E45" i="11"/>
  <c r="M44" i="11"/>
  <c r="L44" i="11"/>
  <c r="K44" i="11"/>
  <c r="J44" i="11"/>
  <c r="I44" i="11"/>
  <c r="G44" i="11"/>
  <c r="F44" i="11"/>
  <c r="E44" i="11"/>
  <c r="M43" i="11"/>
  <c r="L43" i="11"/>
  <c r="K43" i="11"/>
  <c r="J43" i="11"/>
  <c r="I43" i="11"/>
  <c r="G43" i="11"/>
  <c r="F43" i="11"/>
  <c r="E43" i="11"/>
  <c r="M42" i="11"/>
  <c r="L42" i="11"/>
  <c r="K42" i="11"/>
  <c r="J42" i="11"/>
  <c r="I42" i="11"/>
  <c r="G42" i="11"/>
  <c r="F42" i="11"/>
  <c r="E42" i="11"/>
  <c r="M41" i="11"/>
  <c r="L41" i="11"/>
  <c r="K41" i="11"/>
  <c r="J41" i="11"/>
  <c r="I41" i="11"/>
  <c r="G41" i="11"/>
  <c r="F41" i="11"/>
  <c r="E41" i="11"/>
  <c r="M40" i="11"/>
  <c r="L40" i="11"/>
  <c r="K40" i="11"/>
  <c r="J40" i="11"/>
  <c r="I40" i="11"/>
  <c r="G40" i="11"/>
  <c r="F40" i="11"/>
  <c r="E40" i="11"/>
  <c r="M39" i="11"/>
  <c r="L39" i="11"/>
  <c r="K39" i="11"/>
  <c r="J39" i="11"/>
  <c r="I39" i="11"/>
  <c r="G39" i="11"/>
  <c r="F39" i="11"/>
  <c r="E39" i="11"/>
  <c r="M38" i="11"/>
  <c r="L38" i="11"/>
  <c r="K38" i="11"/>
  <c r="J38" i="11"/>
  <c r="I38" i="11"/>
  <c r="G38" i="11"/>
  <c r="F38" i="11"/>
  <c r="E38" i="11"/>
  <c r="M37" i="11"/>
  <c r="L37" i="11"/>
  <c r="K37" i="11"/>
  <c r="J37" i="11"/>
  <c r="I37" i="11"/>
  <c r="G37" i="11"/>
  <c r="F37" i="11"/>
  <c r="E37" i="11"/>
  <c r="M36" i="11"/>
  <c r="L36" i="11"/>
  <c r="K36" i="11"/>
  <c r="J36" i="11"/>
  <c r="I36" i="11"/>
  <c r="G36" i="11"/>
  <c r="F36" i="11"/>
  <c r="E36" i="11"/>
  <c r="M35" i="11"/>
  <c r="L35" i="11"/>
  <c r="K35" i="11"/>
  <c r="J35" i="11"/>
  <c r="I35" i="11"/>
  <c r="G35" i="11"/>
  <c r="F35" i="11"/>
  <c r="E35" i="11"/>
  <c r="M34" i="11"/>
  <c r="L34" i="11"/>
  <c r="K34" i="11"/>
  <c r="J34" i="11"/>
  <c r="I34" i="11"/>
  <c r="G34" i="11"/>
  <c r="F34" i="11"/>
  <c r="E34" i="11"/>
  <c r="M33" i="11"/>
  <c r="L33" i="11"/>
  <c r="K33" i="11"/>
  <c r="J33" i="11"/>
  <c r="I33" i="11"/>
  <c r="G33" i="11"/>
  <c r="F33" i="11"/>
  <c r="E33" i="11"/>
  <c r="M32" i="11"/>
  <c r="L32" i="11"/>
  <c r="K32" i="11"/>
  <c r="J32" i="11"/>
  <c r="I32" i="11"/>
  <c r="G32" i="11"/>
  <c r="F32" i="11"/>
  <c r="E32" i="11"/>
  <c r="M31" i="11"/>
  <c r="L31" i="11"/>
  <c r="K31" i="11"/>
  <c r="J31" i="11"/>
  <c r="I31" i="11"/>
  <c r="G31" i="11"/>
  <c r="F31" i="11"/>
  <c r="E31" i="11"/>
  <c r="M30" i="11"/>
  <c r="L30" i="11"/>
  <c r="K30" i="11"/>
  <c r="J30" i="11"/>
  <c r="I30" i="11"/>
  <c r="G30" i="11"/>
  <c r="F30" i="11"/>
  <c r="E30" i="11"/>
  <c r="M29" i="11"/>
  <c r="L29" i="11"/>
  <c r="K29" i="11"/>
  <c r="J29" i="11"/>
  <c r="I29" i="11"/>
  <c r="G29" i="11"/>
  <c r="F29" i="11"/>
  <c r="E29" i="11"/>
  <c r="M28" i="11"/>
  <c r="L28" i="11"/>
  <c r="K28" i="11"/>
  <c r="J28" i="11"/>
  <c r="I28" i="11"/>
  <c r="G28" i="11"/>
  <c r="F28" i="11"/>
  <c r="E28" i="11"/>
  <c r="M27" i="11"/>
  <c r="L27" i="11"/>
  <c r="K27" i="11"/>
  <c r="J27" i="11"/>
  <c r="I27" i="11"/>
  <c r="G27" i="11"/>
  <c r="F27" i="11"/>
  <c r="E27" i="11"/>
  <c r="M26" i="11"/>
  <c r="L26" i="11"/>
  <c r="K26" i="11"/>
  <c r="J26" i="11"/>
  <c r="I26" i="11"/>
  <c r="G26" i="11"/>
  <c r="F26" i="11"/>
  <c r="E26" i="11"/>
  <c r="M25" i="11"/>
  <c r="L25" i="11"/>
  <c r="K25" i="11"/>
  <c r="J25" i="11"/>
  <c r="I25" i="11"/>
  <c r="G25" i="11"/>
  <c r="F25" i="11"/>
  <c r="E25" i="11"/>
  <c r="M24" i="11"/>
  <c r="L24" i="11"/>
  <c r="K24" i="11"/>
  <c r="J24" i="11"/>
  <c r="I24" i="11"/>
  <c r="G24" i="11"/>
  <c r="F24" i="11"/>
  <c r="E24" i="11"/>
  <c r="M23" i="11"/>
  <c r="L23" i="11"/>
  <c r="K23" i="11"/>
  <c r="J23" i="11"/>
  <c r="I23" i="11"/>
  <c r="G23" i="11"/>
  <c r="F23" i="11"/>
  <c r="E23" i="11"/>
  <c r="M22" i="11"/>
  <c r="L22" i="11"/>
  <c r="K22" i="11"/>
  <c r="J22" i="11"/>
  <c r="I22" i="11"/>
  <c r="G22" i="11"/>
  <c r="F22" i="11"/>
  <c r="E22" i="11"/>
  <c r="M21" i="11"/>
  <c r="L21" i="11"/>
  <c r="K21" i="11"/>
  <c r="J21" i="11"/>
  <c r="I21" i="11"/>
  <c r="G21" i="11"/>
  <c r="F21" i="11"/>
  <c r="E21" i="11"/>
  <c r="M20" i="11"/>
  <c r="L20" i="11"/>
  <c r="K20" i="11"/>
  <c r="J20" i="11"/>
  <c r="I20" i="11"/>
  <c r="G20" i="11"/>
  <c r="F20" i="11"/>
  <c r="E20" i="11"/>
  <c r="M19" i="11"/>
  <c r="L19" i="11"/>
  <c r="K19" i="11"/>
  <c r="J19" i="11"/>
  <c r="I19" i="11"/>
  <c r="G19" i="11"/>
  <c r="F19" i="11"/>
  <c r="E19" i="11"/>
  <c r="M18" i="11"/>
  <c r="L18" i="11"/>
  <c r="K18" i="11"/>
  <c r="J18" i="11"/>
  <c r="I18" i="11"/>
  <c r="G18" i="11"/>
  <c r="F18" i="11"/>
  <c r="E18" i="11"/>
  <c r="M17" i="11"/>
  <c r="L17" i="11"/>
  <c r="K17" i="11"/>
  <c r="J17" i="11"/>
  <c r="I17" i="11"/>
  <c r="G17" i="11"/>
  <c r="F17" i="11"/>
  <c r="E17" i="11"/>
  <c r="M16" i="11"/>
  <c r="L16" i="11"/>
  <c r="K16" i="11"/>
  <c r="J16" i="11"/>
  <c r="I16" i="11"/>
  <c r="G16" i="11"/>
  <c r="F16" i="11"/>
  <c r="E16" i="11"/>
  <c r="M15" i="11"/>
  <c r="L15" i="11"/>
  <c r="K15" i="11"/>
  <c r="J15" i="11"/>
  <c r="I15" i="11"/>
  <c r="G15" i="11"/>
  <c r="F15" i="11"/>
  <c r="E15" i="11"/>
  <c r="M14" i="11"/>
  <c r="L14" i="11"/>
  <c r="K14" i="11"/>
  <c r="J14" i="11"/>
  <c r="I14" i="11"/>
  <c r="G14" i="11"/>
  <c r="F14" i="11"/>
  <c r="E14" i="11"/>
  <c r="M13" i="11"/>
  <c r="L13" i="11"/>
  <c r="K13" i="11"/>
  <c r="J13" i="11"/>
  <c r="I13" i="11"/>
  <c r="G13" i="11"/>
  <c r="F13" i="11"/>
  <c r="E13" i="11"/>
  <c r="M12" i="11"/>
  <c r="L12" i="11"/>
  <c r="K12" i="11"/>
  <c r="J12" i="11"/>
  <c r="I12" i="11"/>
  <c r="G12" i="11"/>
  <c r="F12" i="11"/>
  <c r="E12" i="11"/>
  <c r="M11" i="11"/>
  <c r="L11" i="11"/>
  <c r="K11" i="11"/>
  <c r="J11" i="11"/>
  <c r="I11" i="11"/>
  <c r="G11" i="11"/>
  <c r="F11" i="11"/>
  <c r="E11" i="11"/>
  <c r="M10" i="11"/>
  <c r="L10" i="11"/>
  <c r="K10" i="11"/>
  <c r="J10" i="11"/>
  <c r="I10" i="11"/>
  <c r="G10" i="11"/>
  <c r="F10" i="11"/>
  <c r="E10" i="11"/>
  <c r="M9" i="11"/>
  <c r="L9" i="11"/>
  <c r="K9" i="11"/>
  <c r="J9" i="11"/>
  <c r="I9" i="11"/>
  <c r="G9" i="11"/>
  <c r="F9" i="11"/>
  <c r="E9" i="11"/>
  <c r="M8" i="11"/>
  <c r="L8" i="11"/>
  <c r="K8" i="11"/>
  <c r="J8" i="11"/>
  <c r="I8" i="11"/>
  <c r="G8" i="11"/>
  <c r="F8" i="11"/>
  <c r="E8" i="11"/>
  <c r="M7" i="11"/>
  <c r="L7" i="11"/>
  <c r="K7" i="11"/>
  <c r="J7" i="11"/>
  <c r="I7" i="11"/>
  <c r="G7" i="11"/>
  <c r="F7" i="11"/>
  <c r="E7" i="11"/>
  <c r="M6" i="11"/>
  <c r="L6" i="11"/>
  <c r="K6" i="11"/>
  <c r="J6" i="11"/>
  <c r="I6" i="11"/>
  <c r="G6" i="11"/>
  <c r="F6" i="11"/>
  <c r="E6" i="11"/>
  <c r="M5" i="11"/>
  <c r="L5" i="11"/>
  <c r="K5" i="11"/>
  <c r="J5" i="11"/>
  <c r="I5" i="11"/>
  <c r="G5" i="11"/>
  <c r="F5" i="11"/>
  <c r="E5" i="11"/>
  <c r="BB125" i="2"/>
  <c r="F125" i="2"/>
  <c r="H36" i="11" s="1"/>
  <c r="BB122" i="2"/>
  <c r="F122" i="2"/>
  <c r="R123" i="2" s="1"/>
  <c r="BB119" i="2"/>
  <c r="F119" i="2"/>
  <c r="R120" i="2" s="1"/>
  <c r="BB116" i="2"/>
  <c r="F116" i="2"/>
  <c r="R117" i="2" s="1"/>
  <c r="BB113" i="2"/>
  <c r="F113" i="2"/>
  <c r="H32" i="11" s="1"/>
  <c r="BB110" i="2"/>
  <c r="F110" i="2"/>
  <c r="R111" i="2" s="1"/>
  <c r="BB107" i="2"/>
  <c r="F107" i="2"/>
  <c r="R108" i="2" s="1"/>
  <c r="BB104" i="2"/>
  <c r="F104" i="2"/>
  <c r="R105" i="2" s="1"/>
  <c r="BB101" i="2"/>
  <c r="F101" i="2"/>
  <c r="H28" i="11" s="1"/>
  <c r="BB98" i="2"/>
  <c r="F98" i="2"/>
  <c r="R99" i="2" s="1"/>
  <c r="BB95" i="2"/>
  <c r="F95" i="2"/>
  <c r="R96" i="2" s="1"/>
  <c r="BB92" i="2"/>
  <c r="F92" i="2"/>
  <c r="R93" i="2" s="1"/>
  <c r="BB89" i="2"/>
  <c r="F89" i="2"/>
  <c r="H24" i="11" s="1"/>
  <c r="BB86" i="2"/>
  <c r="F86" i="2"/>
  <c r="R87" i="2" s="1"/>
  <c r="BB83" i="2"/>
  <c r="F83" i="2"/>
  <c r="H22" i="11" s="1"/>
  <c r="BB80" i="2"/>
  <c r="F80" i="2"/>
  <c r="R81" i="2" s="1"/>
  <c r="R78" i="2"/>
  <c r="BB77" i="2"/>
  <c r="F77" i="2"/>
  <c r="H20" i="11" s="1"/>
  <c r="BB74" i="2"/>
  <c r="F74" i="2"/>
  <c r="R75" i="2" s="1"/>
  <c r="AZ116" i="2" l="1"/>
  <c r="BC116" i="2" s="1"/>
  <c r="AZ92" i="2"/>
  <c r="BA92" i="2" s="1"/>
  <c r="BD92" i="2" s="1"/>
  <c r="AZ95" i="2"/>
  <c r="BC95" i="2" s="1"/>
  <c r="AZ110" i="2"/>
  <c r="BA110" i="2" s="1"/>
  <c r="BD110" i="2" s="1"/>
  <c r="AZ77" i="2"/>
  <c r="BC77" i="2" s="1"/>
  <c r="AZ80" i="2"/>
  <c r="BC80" i="2" s="1"/>
  <c r="AZ83" i="2"/>
  <c r="BC83" i="2" s="1"/>
  <c r="R84" i="2"/>
  <c r="AZ101" i="2"/>
  <c r="BA101" i="2" s="1"/>
  <c r="BD101" i="2" s="1"/>
  <c r="R102" i="2"/>
  <c r="AZ122" i="2"/>
  <c r="BA122" i="2" s="1"/>
  <c r="BD122" i="2" s="1"/>
  <c r="H21" i="11"/>
  <c r="H25" i="11"/>
  <c r="H29" i="11"/>
  <c r="H33" i="11"/>
  <c r="AZ86" i="2"/>
  <c r="BA86" i="2" s="1"/>
  <c r="BD86" i="2" s="1"/>
  <c r="AZ107" i="2"/>
  <c r="BC107" i="2" s="1"/>
  <c r="AZ113" i="2"/>
  <c r="BC113" i="2" s="1"/>
  <c r="R114" i="2"/>
  <c r="H26" i="11"/>
  <c r="H30" i="11"/>
  <c r="H34" i="11"/>
  <c r="AZ98" i="2"/>
  <c r="BA98" i="2" s="1"/>
  <c r="BD98" i="2" s="1"/>
  <c r="AZ104" i="2"/>
  <c r="BA104" i="2" s="1"/>
  <c r="BD104" i="2" s="1"/>
  <c r="AZ119" i="2"/>
  <c r="BC119" i="2" s="1"/>
  <c r="AZ125" i="2"/>
  <c r="BA125" i="2" s="1"/>
  <c r="BD125" i="2" s="1"/>
  <c r="R126" i="2"/>
  <c r="H19" i="11"/>
  <c r="H23" i="11"/>
  <c r="H27" i="11"/>
  <c r="H31" i="11"/>
  <c r="H35" i="11"/>
  <c r="AZ74" i="2"/>
  <c r="BC74" i="2" s="1"/>
  <c r="AZ89" i="2"/>
  <c r="BA89" i="2" s="1"/>
  <c r="BD89" i="2" s="1"/>
  <c r="R90" i="2"/>
  <c r="BC110" i="2"/>
  <c r="BA116" i="2"/>
  <c r="BD116" i="2" s="1"/>
  <c r="BC92" i="2"/>
  <c r="BA113" i="2"/>
  <c r="BD113" i="2" s="1"/>
  <c r="M4" i="11"/>
  <c r="L4" i="11"/>
  <c r="M3" i="11"/>
  <c r="L3" i="11"/>
  <c r="M2" i="11"/>
  <c r="L2" i="11"/>
  <c r="K2" i="11"/>
  <c r="K3" i="11"/>
  <c r="K4" i="11"/>
  <c r="J2" i="11"/>
  <c r="J3" i="11"/>
  <c r="J4" i="11"/>
  <c r="I2" i="11"/>
  <c r="I3" i="11"/>
  <c r="I4" i="11"/>
  <c r="G2" i="11"/>
  <c r="G3" i="11"/>
  <c r="G4" i="11"/>
  <c r="F2" i="11"/>
  <c r="F3" i="11"/>
  <c r="F4" i="11"/>
  <c r="E2" i="11"/>
  <c r="E3" i="11"/>
  <c r="E4" i="11"/>
  <c r="A14" i="11"/>
  <c r="A15" i="11"/>
  <c r="D16" i="11"/>
  <c r="A17" i="11"/>
  <c r="A18" i="11"/>
  <c r="A19" i="11"/>
  <c r="A20" i="11"/>
  <c r="A21" i="11"/>
  <c r="A22" i="11"/>
  <c r="A23" i="11"/>
  <c r="B24" i="11"/>
  <c r="A25" i="11"/>
  <c r="A26" i="11"/>
  <c r="A27" i="11"/>
  <c r="B28" i="11"/>
  <c r="A29" i="11"/>
  <c r="A30" i="11"/>
  <c r="A31" i="11"/>
  <c r="B32" i="11"/>
  <c r="A33" i="11"/>
  <c r="A34" i="11"/>
  <c r="A35" i="11"/>
  <c r="B36" i="11"/>
  <c r="A37" i="11"/>
  <c r="A38" i="11"/>
  <c r="A39" i="11"/>
  <c r="B40" i="11"/>
  <c r="A41" i="11"/>
  <c r="A42" i="11"/>
  <c r="A43" i="11"/>
  <c r="B44" i="11"/>
  <c r="A45" i="11"/>
  <c r="A46" i="11"/>
  <c r="A47" i="11"/>
  <c r="B48" i="11"/>
  <c r="A50" i="11"/>
  <c r="C14" i="11"/>
  <c r="A16" i="11"/>
  <c r="B16" i="11"/>
  <c r="B17" i="11"/>
  <c r="C17" i="11"/>
  <c r="D17" i="11"/>
  <c r="C18" i="11"/>
  <c r="D18" i="11"/>
  <c r="C20" i="11"/>
  <c r="D20" i="11"/>
  <c r="B21" i="11"/>
  <c r="C21" i="11"/>
  <c r="D21" i="11"/>
  <c r="D22" i="11"/>
  <c r="D23" i="11"/>
  <c r="A24" i="11"/>
  <c r="D24" i="11"/>
  <c r="B25" i="11"/>
  <c r="C25" i="11"/>
  <c r="D25" i="11"/>
  <c r="C26" i="11"/>
  <c r="D27" i="11"/>
  <c r="A28" i="11"/>
  <c r="D28" i="11"/>
  <c r="B29" i="11"/>
  <c r="C29" i="11"/>
  <c r="D29" i="11"/>
  <c r="C30" i="11"/>
  <c r="D31" i="11"/>
  <c r="A32" i="11"/>
  <c r="D32" i="11"/>
  <c r="B33" i="11"/>
  <c r="C33" i="11"/>
  <c r="D33" i="11"/>
  <c r="C34" i="11"/>
  <c r="D35" i="11"/>
  <c r="A36" i="11"/>
  <c r="D36" i="11"/>
  <c r="B37" i="11"/>
  <c r="C37" i="11"/>
  <c r="D37" i="11"/>
  <c r="C38" i="11"/>
  <c r="D39" i="11"/>
  <c r="A40" i="11"/>
  <c r="D40" i="11"/>
  <c r="B41" i="11"/>
  <c r="C41" i="11"/>
  <c r="D41" i="11"/>
  <c r="C42" i="11"/>
  <c r="D43" i="11"/>
  <c r="A44" i="11"/>
  <c r="D44" i="11"/>
  <c r="B45" i="11"/>
  <c r="C45" i="11"/>
  <c r="D45" i="11"/>
  <c r="C46" i="11"/>
  <c r="D47" i="11"/>
  <c r="A48" i="11"/>
  <c r="D48" i="11"/>
  <c r="A49" i="11"/>
  <c r="B49" i="11"/>
  <c r="C49" i="11"/>
  <c r="D49" i="11"/>
  <c r="C50" i="11"/>
  <c r="BA119" i="2" l="1"/>
  <c r="BD119" i="2" s="1"/>
  <c r="BC104" i="2"/>
  <c r="BA80" i="2"/>
  <c r="BD80" i="2" s="1"/>
  <c r="BA83" i="2"/>
  <c r="BD83" i="2" s="1"/>
  <c r="BA107" i="2"/>
  <c r="BD107" i="2" s="1"/>
  <c r="BC122" i="2"/>
  <c r="BC101" i="2"/>
  <c r="BA77" i="2"/>
  <c r="BD77" i="2" s="1"/>
  <c r="BC86" i="2"/>
  <c r="BC98" i="2"/>
  <c r="BA95" i="2"/>
  <c r="BD95" i="2" s="1"/>
  <c r="BC125" i="2"/>
  <c r="BC89" i="2"/>
  <c r="BA74" i="2"/>
  <c r="BD74" i="2" s="1"/>
  <c r="C48" i="11"/>
  <c r="C44" i="11"/>
  <c r="C43" i="11"/>
  <c r="C40" i="11"/>
  <c r="C36" i="11"/>
  <c r="C35" i="11"/>
  <c r="C32" i="11"/>
  <c r="C28" i="11"/>
  <c r="C24" i="11"/>
  <c r="B20" i="11"/>
  <c r="D50" i="11"/>
  <c r="D46" i="11"/>
  <c r="D42" i="11"/>
  <c r="D38" i="11"/>
  <c r="D34" i="11"/>
  <c r="D30" i="11"/>
  <c r="D26" i="11"/>
  <c r="C22" i="11"/>
  <c r="C16" i="11"/>
  <c r="D14" i="11"/>
  <c r="C47" i="11"/>
  <c r="C39" i="11"/>
  <c r="C31" i="11"/>
  <c r="C27" i="11"/>
  <c r="D15" i="11"/>
  <c r="C23" i="11"/>
  <c r="B47" i="11"/>
  <c r="B46" i="11"/>
  <c r="B43" i="11"/>
  <c r="B42" i="11"/>
  <c r="B39" i="11"/>
  <c r="B38" i="11"/>
  <c r="B35" i="11"/>
  <c r="B34" i="11"/>
  <c r="B31" i="11"/>
  <c r="B30" i="11"/>
  <c r="B27" i="11"/>
  <c r="B26" i="11"/>
  <c r="B23" i="11"/>
  <c r="B22" i="11"/>
  <c r="B18" i="11"/>
  <c r="B15" i="11"/>
  <c r="B14" i="11"/>
  <c r="C15" i="11"/>
  <c r="B50" i="11"/>
  <c r="C19" i="11"/>
  <c r="D19" i="11"/>
  <c r="B19" i="11"/>
  <c r="BB161" i="2"/>
  <c r="F161" i="2"/>
  <c r="H48" i="11" s="1"/>
  <c r="BB158" i="2"/>
  <c r="F158" i="2"/>
  <c r="BB155" i="2"/>
  <c r="F155" i="2"/>
  <c r="BB152" i="2"/>
  <c r="F152" i="2"/>
  <c r="BB149" i="2"/>
  <c r="F149" i="2"/>
  <c r="H44" i="11" s="1"/>
  <c r="BB167" i="2"/>
  <c r="F167" i="2"/>
  <c r="R165" i="2"/>
  <c r="BB164" i="2"/>
  <c r="F164" i="2"/>
  <c r="H49" i="11" s="1"/>
  <c r="R168" i="2" l="1"/>
  <c r="H50" i="11"/>
  <c r="R156" i="2"/>
  <c r="H46" i="11"/>
  <c r="R159" i="2"/>
  <c r="H47" i="11"/>
  <c r="R150" i="2"/>
  <c r="R153" i="2"/>
  <c r="H45" i="11"/>
  <c r="R162" i="2"/>
  <c r="AZ161" i="2"/>
  <c r="BC161" i="2" s="1"/>
  <c r="AZ149" i="2"/>
  <c r="BA149" i="2" s="1"/>
  <c r="BD149" i="2" s="1"/>
  <c r="AZ152" i="2"/>
  <c r="BC152" i="2" s="1"/>
  <c r="AZ155" i="2"/>
  <c r="BC155" i="2" s="1"/>
  <c r="AZ158" i="2"/>
  <c r="BC158" i="2" s="1"/>
  <c r="AZ167" i="2"/>
  <c r="BC167" i="2" s="1"/>
  <c r="AZ164" i="2"/>
  <c r="BC164" i="2" s="1"/>
  <c r="BA158" i="2" l="1"/>
  <c r="BD158" i="2" s="1"/>
  <c r="BA167" i="2"/>
  <c r="BD167" i="2" s="1"/>
  <c r="BA161" i="2"/>
  <c r="BD161" i="2" s="1"/>
  <c r="BC149" i="2"/>
  <c r="BA155" i="2"/>
  <c r="BD155" i="2" s="1"/>
  <c r="BA164" i="2"/>
  <c r="BD164" i="2" s="1"/>
  <c r="BA152" i="2"/>
  <c r="BD152" i="2" s="1"/>
  <c r="BB65" i="2"/>
  <c r="F65" i="2"/>
  <c r="BB62" i="2"/>
  <c r="F62" i="2"/>
  <c r="BB59" i="2"/>
  <c r="F59" i="2"/>
  <c r="BB56" i="2"/>
  <c r="F56" i="2"/>
  <c r="BB53" i="2"/>
  <c r="F53" i="2"/>
  <c r="BB50" i="2"/>
  <c r="F50" i="2"/>
  <c r="BB137" i="2"/>
  <c r="F137" i="2"/>
  <c r="BB134" i="2"/>
  <c r="F134" i="2"/>
  <c r="BB131" i="2"/>
  <c r="F131" i="2"/>
  <c r="BB128" i="2"/>
  <c r="F128" i="2"/>
  <c r="BB71" i="2"/>
  <c r="F71" i="2"/>
  <c r="BB68" i="2"/>
  <c r="F68" i="2"/>
  <c r="R135" i="2" l="1"/>
  <c r="H39" i="11"/>
  <c r="R57" i="2"/>
  <c r="H13" i="11"/>
  <c r="R72" i="2"/>
  <c r="H18" i="11"/>
  <c r="R138" i="2"/>
  <c r="H40" i="11"/>
  <c r="R60" i="2"/>
  <c r="H14" i="11"/>
  <c r="R69" i="2"/>
  <c r="H17" i="11"/>
  <c r="R51" i="2"/>
  <c r="H11" i="11"/>
  <c r="R63" i="2"/>
  <c r="H15" i="11"/>
  <c r="R129" i="2"/>
  <c r="H37" i="11"/>
  <c r="R132" i="2"/>
  <c r="H38" i="11"/>
  <c r="R54" i="2"/>
  <c r="H12" i="11"/>
  <c r="R66" i="2"/>
  <c r="H16" i="11"/>
  <c r="AZ50" i="2"/>
  <c r="BA50" i="2" s="1"/>
  <c r="BD50" i="2" s="1"/>
  <c r="AZ65" i="2"/>
  <c r="BC65" i="2" s="1"/>
  <c r="AZ128" i="2"/>
  <c r="BC128" i="2" s="1"/>
  <c r="AZ134" i="2"/>
  <c r="BA134" i="2" s="1"/>
  <c r="BD134" i="2" s="1"/>
  <c r="AZ56" i="2"/>
  <c r="BA56" i="2" s="1"/>
  <c r="BD56" i="2" s="1"/>
  <c r="AZ59" i="2"/>
  <c r="BC59" i="2" s="1"/>
  <c r="AZ53" i="2"/>
  <c r="BC53" i="2" s="1"/>
  <c r="AZ62" i="2"/>
  <c r="BA62" i="2" s="1"/>
  <c r="BD62" i="2" s="1"/>
  <c r="AZ71" i="2"/>
  <c r="BA71" i="2" s="1"/>
  <c r="BD71" i="2" s="1"/>
  <c r="AZ68" i="2"/>
  <c r="BC68" i="2" s="1"/>
  <c r="AZ131" i="2"/>
  <c r="BA131" i="2" s="1"/>
  <c r="BD131" i="2" s="1"/>
  <c r="AZ137" i="2"/>
  <c r="BA137" i="2" s="1"/>
  <c r="BD137" i="2" s="1"/>
  <c r="BC50" i="2" l="1"/>
  <c r="BA65" i="2"/>
  <c r="BD65" i="2" s="1"/>
  <c r="BC134" i="2"/>
  <c r="BC62" i="2"/>
  <c r="BA128" i="2"/>
  <c r="BD128" i="2" s="1"/>
  <c r="BC56" i="2"/>
  <c r="BC137" i="2"/>
  <c r="BA68" i="2"/>
  <c r="BD68" i="2" s="1"/>
  <c r="BC131" i="2"/>
  <c r="BA53" i="2"/>
  <c r="BD53" i="2" s="1"/>
  <c r="BA59" i="2"/>
  <c r="BD59" i="2" s="1"/>
  <c r="BC71" i="2"/>
  <c r="AZ175" i="2"/>
  <c r="F146" i="2"/>
  <c r="H43" i="11" s="1"/>
  <c r="B13" i="11"/>
  <c r="B12" i="11"/>
  <c r="A12" i="11" l="1"/>
  <c r="D12" i="11"/>
  <c r="C12" i="11"/>
  <c r="D13" i="11"/>
  <c r="A13" i="11"/>
  <c r="C13" i="11"/>
  <c r="R147" i="2"/>
  <c r="BB146" i="2"/>
  <c r="BB143" i="2"/>
  <c r="BB140" i="2"/>
  <c r="BB47" i="2"/>
  <c r="BB44" i="2"/>
  <c r="BB41" i="2"/>
  <c r="BB26" i="2"/>
  <c r="BB23" i="2"/>
  <c r="AV170" i="2"/>
  <c r="AU170" i="2"/>
  <c r="AT170" i="2"/>
  <c r="AS170" i="2"/>
  <c r="AR170" i="2"/>
  <c r="AQ170" i="2"/>
  <c r="AP170" i="2"/>
  <c r="AO170" i="2"/>
  <c r="AN170" i="2"/>
  <c r="AM170" i="2"/>
  <c r="AL170" i="2"/>
  <c r="AK170" i="2"/>
  <c r="AJ170" i="2"/>
  <c r="AI170" i="2"/>
  <c r="AH170" i="2"/>
  <c r="AG170" i="2"/>
  <c r="AF170" i="2"/>
  <c r="AE170" i="2"/>
  <c r="AD170" i="2"/>
  <c r="AC170" i="2"/>
  <c r="AB170" i="2"/>
  <c r="AA170" i="2"/>
  <c r="Z170" i="2"/>
  <c r="Y170" i="2"/>
  <c r="X170" i="2"/>
  <c r="W170" i="2"/>
  <c r="V170" i="2"/>
  <c r="U170" i="2"/>
  <c r="AZ17" i="2"/>
  <c r="AZ173" i="2"/>
  <c r="AZ172" i="2"/>
  <c r="C2" i="11"/>
  <c r="B3" i="11"/>
  <c r="D4" i="11"/>
  <c r="B5" i="11"/>
  <c r="A6" i="11"/>
  <c r="B7" i="11"/>
  <c r="D8" i="11"/>
  <c r="B9" i="11"/>
  <c r="B10" i="11"/>
  <c r="A11" i="11"/>
  <c r="F143" i="2"/>
  <c r="H42" i="11" s="1"/>
  <c r="F140" i="2"/>
  <c r="H41" i="11" s="1"/>
  <c r="F47" i="2"/>
  <c r="H10" i="11" s="1"/>
  <c r="F44" i="2"/>
  <c r="H9" i="11" s="1"/>
  <c r="F41" i="2"/>
  <c r="H8" i="11" s="1"/>
  <c r="F38" i="2"/>
  <c r="H7" i="11" s="1"/>
  <c r="F35" i="2"/>
  <c r="H6" i="11" s="1"/>
  <c r="F32" i="2"/>
  <c r="F29" i="2"/>
  <c r="F26" i="2"/>
  <c r="H3" i="11" s="1"/>
  <c r="F23" i="2"/>
  <c r="H2" i="11" s="1"/>
  <c r="H5" i="11" l="1"/>
  <c r="BI179" i="2"/>
  <c r="BI180" i="2"/>
  <c r="H4" i="11"/>
  <c r="R27" i="2"/>
  <c r="R36" i="2"/>
  <c r="AZ146" i="2"/>
  <c r="BC146" i="2" s="1"/>
  <c r="R24" i="2"/>
  <c r="R30" i="2"/>
  <c r="R33" i="2"/>
  <c r="R39" i="2"/>
  <c r="R42" i="2"/>
  <c r="R45" i="2"/>
  <c r="R48" i="2"/>
  <c r="R141" i="2"/>
  <c r="R144" i="2"/>
  <c r="AM176" i="2"/>
  <c r="AT176" i="2"/>
  <c r="AF176" i="2"/>
  <c r="Y176" i="2"/>
  <c r="AF175" i="2"/>
  <c r="AT175" i="2"/>
  <c r="Y175" i="2"/>
  <c r="AM175" i="2"/>
  <c r="AZ143" i="2"/>
  <c r="AZ140" i="2"/>
  <c r="AZ47" i="2"/>
  <c r="A7" i="11"/>
  <c r="A4" i="11"/>
  <c r="C9" i="11"/>
  <c r="A3" i="11"/>
  <c r="C8" i="11"/>
  <c r="B8" i="11"/>
  <c r="D2" i="11"/>
  <c r="C5" i="11"/>
  <c r="A2" i="11"/>
  <c r="C4" i="11"/>
  <c r="B4" i="11"/>
  <c r="A8" i="11"/>
  <c r="B2" i="11"/>
  <c r="A5" i="11"/>
  <c r="D11" i="11"/>
  <c r="D7" i="11"/>
  <c r="D3" i="11"/>
  <c r="C11" i="11"/>
  <c r="C7" i="11"/>
  <c r="C3" i="11"/>
  <c r="B11" i="11"/>
  <c r="D10" i="11"/>
  <c r="D6" i="11"/>
  <c r="A10" i="11"/>
  <c r="C10" i="11"/>
  <c r="C6" i="11"/>
  <c r="A9" i="11"/>
  <c r="B6" i="11"/>
  <c r="D9" i="11"/>
  <c r="D5" i="11"/>
  <c r="BA146" i="2" l="1"/>
  <c r="BD146" i="2" s="1"/>
  <c r="BA140" i="2"/>
  <c r="BD140" i="2" s="1"/>
  <c r="BA47" i="2"/>
  <c r="BD47" i="2" s="1"/>
  <c r="BA143" i="2"/>
  <c r="BD143" i="2" s="1"/>
  <c r="BC140" i="2"/>
  <c r="BC143" i="2"/>
  <c r="BC47" i="2"/>
  <c r="Z176" i="2" l="1"/>
  <c r="X176" i="2"/>
  <c r="X175" i="2"/>
  <c r="AL175" i="2"/>
  <c r="AL176" i="2"/>
  <c r="AE176" i="2"/>
  <c r="AE175" i="2"/>
  <c r="AS176" i="2"/>
  <c r="AS175" i="2"/>
  <c r="BB35" i="2"/>
  <c r="AX176" i="2"/>
  <c r="BB38" i="2"/>
  <c r="AN176" i="2"/>
  <c r="AO176" i="2"/>
  <c r="AA176" i="2"/>
  <c r="AY176" i="2"/>
  <c r="AP176" i="2"/>
  <c r="AH176" i="2"/>
  <c r="AQ176" i="2"/>
  <c r="U176" i="2"/>
  <c r="AB176" i="2"/>
  <c r="AR176" i="2"/>
  <c r="AG176" i="2"/>
  <c r="AD176" i="2"/>
  <c r="AU176" i="2"/>
  <c r="AI176" i="2"/>
  <c r="AW176" i="2"/>
  <c r="AJ176" i="2"/>
  <c r="W176" i="2"/>
  <c r="AK176" i="2"/>
  <c r="AV176" i="2"/>
  <c r="AC176" i="2"/>
  <c r="V176" i="2"/>
  <c r="AA175" i="2"/>
  <c r="AH175" i="2"/>
  <c r="AB175" i="2"/>
  <c r="AQ175" i="2"/>
  <c r="AN175" i="2"/>
  <c r="U175" i="2"/>
  <c r="AY175" i="2"/>
  <c r="AR175" i="2"/>
  <c r="AG175" i="2"/>
  <c r="AD175" i="2"/>
  <c r="AI175" i="2"/>
  <c r="AW175" i="2"/>
  <c r="AJ175" i="2"/>
  <c r="AU175" i="2"/>
  <c r="W175" i="2"/>
  <c r="AK175" i="2"/>
  <c r="AC175" i="2"/>
  <c r="AX175" i="2"/>
  <c r="Z175" i="2"/>
  <c r="AO175" i="2"/>
  <c r="AV175" i="2"/>
  <c r="AP175" i="2"/>
  <c r="V175" i="2"/>
  <c r="BB29" i="2"/>
  <c r="AZ41" i="2"/>
  <c r="BA41" i="2" s="1"/>
  <c r="AZ44" i="2"/>
  <c r="BA44" i="2" s="1"/>
  <c r="BB32" i="2"/>
  <c r="AZ29" i="2"/>
  <c r="BC29" i="2" s="1"/>
  <c r="AZ38" i="2"/>
  <c r="AZ32" i="2"/>
  <c r="BA32" i="2" s="1"/>
  <c r="AZ23" i="2"/>
  <c r="AZ26" i="2"/>
  <c r="AZ35" i="2"/>
  <c r="BA35" i="2" l="1"/>
  <c r="BD35" i="2" s="1"/>
  <c r="BC38" i="2"/>
  <c r="BA38" i="2"/>
  <c r="BD38" i="2" s="1"/>
  <c r="BI178" i="2" s="1"/>
  <c r="BA29" i="2"/>
  <c r="BD29" i="2" s="1"/>
  <c r="BD44" i="2"/>
  <c r="BC44" i="2"/>
  <c r="BD41" i="2"/>
  <c r="BC41" i="2"/>
  <c r="BC23" i="2"/>
  <c r="BC26" i="2"/>
  <c r="BC32" i="2"/>
  <c r="BC35" i="2"/>
  <c r="BI176" i="2" l="1"/>
  <c r="BI175" i="2"/>
  <c r="BI177" i="2"/>
  <c r="BI174" i="2"/>
  <c r="BC173" i="2"/>
  <c r="BD32" i="2"/>
  <c r="B25" i="2"/>
  <c r="B28" i="2" s="1"/>
  <c r="B31" i="2" s="1"/>
  <c r="B34" i="2" s="1"/>
  <c r="B37" i="2" s="1"/>
  <c r="B40" i="2" s="1"/>
  <c r="B43" i="2" s="1"/>
  <c r="B46" i="2" s="1"/>
  <c r="B49" i="2" s="1"/>
  <c r="B52" i="2" s="1"/>
  <c r="B55" i="2" s="1"/>
  <c r="B58" i="2" s="1"/>
  <c r="B61" i="2" s="1"/>
  <c r="B64" i="2" s="1"/>
  <c r="B67" i="2" s="1"/>
  <c r="B70" i="2" s="1"/>
  <c r="B73" i="2" s="1"/>
  <c r="B76" i="2" s="1"/>
  <c r="B79" i="2" s="1"/>
  <c r="B82" i="2" s="1"/>
  <c r="B85" i="2" s="1"/>
  <c r="B88" i="2" s="1"/>
  <c r="B91" i="2" s="1"/>
  <c r="B94" i="2" s="1"/>
  <c r="B97" i="2" s="1"/>
  <c r="B100" i="2" s="1"/>
  <c r="B103" i="2" s="1"/>
  <c r="B106" i="2" s="1"/>
  <c r="B109" i="2" s="1"/>
  <c r="B112" i="2" s="1"/>
  <c r="B115" i="2" s="1"/>
  <c r="B118" i="2" s="1"/>
  <c r="B121" i="2" s="1"/>
  <c r="B124" i="2" s="1"/>
  <c r="B127" i="2" s="1"/>
  <c r="B130" i="2" s="1"/>
  <c r="B133" i="2" s="1"/>
  <c r="B136" i="2" s="1"/>
  <c r="B139" i="2" s="1"/>
  <c r="B142" i="2" s="1"/>
  <c r="B145" i="2" s="1"/>
  <c r="B148" i="2" s="1"/>
  <c r="B151" i="2" s="1"/>
  <c r="B154" i="2" s="1"/>
  <c r="B157" i="2" s="1"/>
  <c r="B160" i="2" s="1"/>
  <c r="B163" i="2" s="1"/>
  <c r="B166" i="2" s="1"/>
  <c r="BD173" i="2" l="1"/>
  <c r="V10" i="2"/>
  <c r="V8" i="2"/>
  <c r="AE2" i="2" l="1"/>
  <c r="AX19" i="2" l="1"/>
  <c r="AX170" i="2" s="1"/>
  <c r="AW19" i="2"/>
  <c r="AW170" i="2" s="1"/>
  <c r="AY19" i="2"/>
  <c r="AY170" i="2" s="1"/>
  <c r="AV20" i="2"/>
  <c r="AV21" i="2" s="1"/>
  <c r="AV171" i="2" s="1"/>
  <c r="AR20" i="2"/>
  <c r="AR21" i="2" s="1"/>
  <c r="AR171" i="2" s="1"/>
  <c r="AN20" i="2"/>
  <c r="AN21" i="2" s="1"/>
  <c r="AN171" i="2" s="1"/>
  <c r="AF20" i="2"/>
  <c r="AF21" i="2" s="1"/>
  <c r="AF171" i="2" s="1"/>
  <c r="BE8" i="2"/>
  <c r="AU20" i="2"/>
  <c r="AU21" i="2" s="1"/>
  <c r="AU171" i="2" s="1"/>
  <c r="AQ20" i="2"/>
  <c r="AQ21" i="2" s="1"/>
  <c r="AQ171" i="2" s="1"/>
  <c r="AM20" i="2"/>
  <c r="AM21" i="2" s="1"/>
  <c r="AM171" i="2" s="1"/>
  <c r="AI20" i="2"/>
  <c r="AI21" i="2" s="1"/>
  <c r="AI171" i="2" s="1"/>
  <c r="AE20" i="2"/>
  <c r="AE21" i="2" s="1"/>
  <c r="AE171" i="2" s="1"/>
  <c r="AA20" i="2"/>
  <c r="AA21" i="2" s="1"/>
  <c r="AA171" i="2" s="1"/>
  <c r="W20" i="2"/>
  <c r="W21" i="2" s="1"/>
  <c r="W171" i="2" s="1"/>
  <c r="AT20" i="2"/>
  <c r="AT21" i="2" s="1"/>
  <c r="AT171" i="2" s="1"/>
  <c r="AP20" i="2"/>
  <c r="AP21" i="2" s="1"/>
  <c r="AP171" i="2" s="1"/>
  <c r="AL20" i="2"/>
  <c r="AL21" i="2" s="1"/>
  <c r="AL171" i="2" s="1"/>
  <c r="AH20" i="2"/>
  <c r="AH21" i="2" s="1"/>
  <c r="AH171" i="2" s="1"/>
  <c r="AD20" i="2"/>
  <c r="AD21" i="2" s="1"/>
  <c r="AD171" i="2" s="1"/>
  <c r="Z20" i="2"/>
  <c r="Z21" i="2" s="1"/>
  <c r="Z171" i="2" s="1"/>
  <c r="V20" i="2"/>
  <c r="V21" i="2" s="1"/>
  <c r="V171" i="2" s="1"/>
  <c r="AS20" i="2"/>
  <c r="AS21" i="2" s="1"/>
  <c r="AS171" i="2" s="1"/>
  <c r="AO20" i="2"/>
  <c r="AO21" i="2" s="1"/>
  <c r="AO171" i="2" s="1"/>
  <c r="AK20" i="2"/>
  <c r="AK21" i="2" s="1"/>
  <c r="AK171" i="2" s="1"/>
  <c r="AG20" i="2"/>
  <c r="AG21" i="2" s="1"/>
  <c r="AG171" i="2" s="1"/>
  <c r="Y20" i="2"/>
  <c r="Y21" i="2" s="1"/>
  <c r="Y171" i="2" s="1"/>
  <c r="AJ20" i="2"/>
  <c r="AJ21" i="2" s="1"/>
  <c r="AJ171" i="2" s="1"/>
  <c r="X20" i="2"/>
  <c r="X21" i="2" s="1"/>
  <c r="X171" i="2" s="1"/>
  <c r="AC20" i="2"/>
  <c r="AC21" i="2" s="1"/>
  <c r="AC171" i="2" s="1"/>
  <c r="U20" i="2"/>
  <c r="U21" i="2" s="1"/>
  <c r="U171" i="2" s="1"/>
  <c r="AB20" i="2"/>
  <c r="AB21" i="2" s="1"/>
  <c r="AB171" i="2" s="1"/>
  <c r="AX20" i="2" l="1"/>
  <c r="AX21" i="2" s="1"/>
  <c r="AX171" i="2" s="1"/>
  <c r="AY20" i="2"/>
  <c r="AY21" i="2" s="1"/>
  <c r="AY171" i="2" s="1"/>
  <c r="AW20" i="2"/>
  <c r="AW21" i="2" s="1"/>
  <c r="AW171" i="2" s="1"/>
</calcChain>
</file>

<file path=xl/comments1.xml><?xml version="1.0" encoding="utf-8"?>
<comments xmlns="http://schemas.openxmlformats.org/spreadsheetml/2006/main">
  <authors>
    <author>Windows ユーザー</author>
  </authors>
  <commentList>
    <comment ref="AW8" authorId="0" shapeId="0">
      <text>
        <r>
          <rPr>
            <sz val="12"/>
            <color indexed="81"/>
            <rFont val="ＭＳ Ｐゴシック"/>
            <family val="3"/>
            <charset val="128"/>
          </rPr>
          <t xml:space="preserve">多機能型等の特例の適用がある場合に入力
</t>
        </r>
      </text>
    </comment>
    <comment ref="BE10" authorId="0" shapeId="0">
      <text>
        <r>
          <rPr>
            <sz val="14"/>
            <color indexed="81"/>
            <rFont val="ＭＳ Ｐゴシック"/>
            <family val="3"/>
            <charset val="128"/>
          </rPr>
          <t>3以上の単位がある場合には、（2）下部の備考欄に記載</t>
        </r>
      </text>
    </comment>
    <comment ref="AT12" authorId="0" shapeId="0">
      <text>
        <r>
          <rPr>
            <sz val="12"/>
            <color indexed="81"/>
            <rFont val="ＭＳ Ｐゴシック"/>
            <family val="3"/>
            <charset val="128"/>
          </rPr>
          <t>午前、午後、平日、休業日等
提供単位（提供時間）が複数ある場合に入力</t>
        </r>
      </text>
    </comment>
  </commentList>
</comments>
</file>

<file path=xl/comments2.xml><?xml version="1.0" encoding="utf-8"?>
<comments xmlns="http://schemas.openxmlformats.org/spreadsheetml/2006/main">
  <authors>
    <author>Windows ユーザー</author>
  </authors>
  <commentList>
    <comment ref="D8" authorId="0" shapeId="0">
      <text>
        <r>
          <rPr>
            <sz val="9"/>
            <color indexed="81"/>
            <rFont val="ＭＳ Ｐゴシック"/>
            <family val="3"/>
            <charset val="128"/>
          </rPr>
          <t>半休・時間休用</t>
        </r>
      </text>
    </comment>
    <comment ref="D9" authorId="0" shapeId="0">
      <text>
        <r>
          <rPr>
            <sz val="9"/>
            <color indexed="81"/>
            <rFont val="ＭＳ Ｐゴシック"/>
            <family val="3"/>
            <charset val="128"/>
          </rPr>
          <t>半休・時間休用</t>
        </r>
      </text>
    </comment>
  </commentList>
</comments>
</file>

<file path=xl/sharedStrings.xml><?xml version="1.0" encoding="utf-8"?>
<sst xmlns="http://schemas.openxmlformats.org/spreadsheetml/2006/main" count="816" uniqueCount="324">
  <si>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</si>
  <si>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</si>
  <si>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</si>
  <si>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</si>
  <si>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</si>
  <si>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</si>
  <si>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記号</t>
    <rPh sb="0" eb="2">
      <t>キゴウ</t>
    </rPh>
    <phoneticPr fontId="2"/>
  </si>
  <si>
    <t>区分</t>
    <rPh sb="0" eb="2">
      <t>クブン</t>
    </rPh>
    <phoneticPr fontId="2"/>
  </si>
  <si>
    <t>（注）常勤・非常勤の区分について</t>
    <rPh sb="1" eb="2">
      <t>チュウ</t>
    </rPh>
    <rPh sb="3" eb="5">
      <t>ジョウキン</t>
    </rPh>
    <rPh sb="6" eb="9">
      <t>ヒジョウキン</t>
    </rPh>
    <rPh sb="10" eb="12">
      <t>クブン</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</si>
  <si>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</si>
  <si>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</si>
  <si>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</si>
  <si>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</si>
  <si>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</si>
  <si>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</si>
  <si>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</si>
  <si>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</si>
  <si>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</si>
  <si>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</si>
  <si>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</si>
  <si>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</si>
  <si>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</si>
  <si>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</si>
  <si>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シフト記号</t>
    <phoneticPr fontId="2"/>
  </si>
  <si>
    <t>開始</t>
    <rPh sb="0" eb="2">
      <t>カイシ</t>
    </rPh>
    <phoneticPr fontId="2"/>
  </si>
  <si>
    <t>終了</t>
    <rPh sb="0" eb="2">
      <t>シュウリョウ</t>
    </rPh>
    <phoneticPr fontId="2"/>
  </si>
  <si>
    <t>勤務時間</t>
    <rPh sb="0" eb="2">
      <t>キンム</t>
    </rPh>
    <rPh sb="2" eb="4">
      <t>ジカン</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</si>
  <si>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</si>
  <si>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</si>
  <si>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</si>
  <si>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</si>
  <si>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</si>
  <si>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</si>
  <si>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</si>
  <si>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t>
    <phoneticPr fontId="2"/>
  </si>
  <si>
    <t>時間/日</t>
    <rPh sb="0" eb="2">
      <t>ジカン</t>
    </rPh>
    <rPh sb="3" eb="4">
      <t>ニチ</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</si>
  <si>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</si>
  <si>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</si>
  <si>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</si>
  <si>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</si>
  <si>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</si>
  <si>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</si>
  <si>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</si>
  <si>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</si>
  <si>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</si>
  <si>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</si>
  <si>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</si>
  <si>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（記号の意味）</t>
    <rPh sb="1" eb="3">
      <t>キゴウ</t>
    </rPh>
    <rPh sb="4" eb="6">
      <t>イミ</t>
    </rPh>
    <phoneticPr fontId="2"/>
  </si>
  <si>
    <t>始業時間</t>
    <rPh sb="0" eb="2">
      <t>シギョウ</t>
    </rPh>
    <rPh sb="2" eb="4">
      <t>ジカン</t>
    </rPh>
    <phoneticPr fontId="2"/>
  </si>
  <si>
    <t>終業時間</t>
    <rPh sb="0" eb="2">
      <t>シュウギョウ</t>
    </rPh>
    <rPh sb="2" eb="4">
      <t>ジカン</t>
    </rPh>
    <phoneticPr fontId="2"/>
  </si>
  <si>
    <t>うち、休憩時間</t>
    <rPh sb="3" eb="5">
      <t>キュウケイ</t>
    </rPh>
    <rPh sb="5" eb="7">
      <t>ジカン</t>
    </rPh>
    <phoneticPr fontId="2"/>
  </si>
  <si>
    <t>-</t>
    <phoneticPr fontId="2"/>
  </si>
  <si>
    <t>１．サービス種別</t>
    <rPh sb="6" eb="8">
      <t>シュベツ</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</si>
  <si>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</si>
  <si>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</si>
  <si>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</si>
  <si>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</si>
  <si>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祝</t>
    <rPh sb="0" eb="1">
      <t>シュク</t>
    </rPh>
    <phoneticPr fontId="2"/>
  </si>
  <si>
    <t>人</t>
    <rPh sb="0" eb="1">
      <t>ニン</t>
    </rPh>
    <phoneticPr fontId="2"/>
  </si>
  <si>
    <t>(1)</t>
    <phoneticPr fontId="2"/>
  </si>
  <si>
    <t>(2) 事業所の営業日</t>
    <rPh sb="4" eb="7">
      <t>ジギョウショ</t>
    </rPh>
    <rPh sb="8" eb="11">
      <t>エイギョウビ</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</si>
  <si>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</si>
  <si>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利用定員</t>
    <rPh sb="4" eb="6">
      <t>リヨウ</t>
    </rPh>
    <rPh sb="6" eb="8">
      <t>テイイン</t>
    </rPh>
    <phoneticPr fontId="2"/>
  </si>
  <si>
    <t>(7) 
職種</t>
    <phoneticPr fontId="3"/>
  </si>
  <si>
    <t>(8)
勤務
形態</t>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</si>
  <si>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</si>
  <si>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</si>
  <si>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</si>
  <si>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</si>
  <si>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</si>
  <si>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</si>
  <si>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</si>
  <si>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</si>
  <si>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</si>
  <si>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</si>
  <si>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精神保健福祉士</t>
    <rPh sb="0" eb="2">
      <t>セイシン</t>
    </rPh>
    <rPh sb="2" eb="4">
      <t>ホケン</t>
    </rPh>
    <rPh sb="4" eb="7">
      <t>フクシシ</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</si>
  <si>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</si>
  <si>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</si>
  <si>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</si>
  <si>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</si>
  <si>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</si>
  <si>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早退(1)</t>
    <rPh sb="0" eb="2">
      <t>ソウタイ</t>
    </rPh>
    <phoneticPr fontId="2"/>
  </si>
  <si>
    <t>早退(2)</t>
    <rPh sb="0" eb="2">
      <t>ソウタイ</t>
    </rPh>
    <phoneticPr fontId="2"/>
  </si>
  <si>
    <t>・・・直接入力する必要がある箇所です。</t>
    <rPh sb="3" eb="5">
      <t>チョクセツ</t>
    </rPh>
    <rPh sb="5" eb="7">
      <t>ニュウリョク</t>
    </rPh>
    <rPh sb="9" eb="11">
      <t>ヒツヨウ</t>
    </rPh>
    <rPh sb="14" eb="16">
      <t>カショ</t>
    </rPh>
    <phoneticPr fontId="2"/>
  </si>
  <si>
    <t>・・・プルダウンから選択して入力する必要がある箇所です。</t>
    <rPh sb="10" eb="12">
      <t>センタク</t>
    </rPh>
    <rPh sb="14" eb="16">
      <t>ニュウリョク</t>
    </rPh>
    <rPh sb="18" eb="20">
      <t>ヒツヨウ</t>
    </rPh>
    <rPh sb="23" eb="25">
      <t>カショ</t>
    </rPh>
    <phoneticPr fontId="2"/>
  </si>
  <si>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</si>
  <si>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</si>
  <si>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</si>
  <si>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福祉型障害児入所支援</t>
    <rPh sb="0" eb="3">
      <t>フクシガタ</t>
    </rPh>
    <rPh sb="3" eb="5">
      <t>ショウガイ</t>
    </rPh>
    <rPh sb="5" eb="6">
      <t>ジ</t>
    </rPh>
    <rPh sb="6" eb="8">
      <t>ニュウショ</t>
    </rPh>
    <rPh sb="8" eb="10">
      <t>シエン</t>
    </rPh>
    <phoneticPr fontId="2"/>
  </si>
  <si>
    <t>医療型児童発達支援</t>
    <rPh sb="0" eb="2">
      <t>イリョウ</t>
    </rPh>
    <rPh sb="2" eb="3">
      <t>ガタ</t>
    </rPh>
    <rPh sb="3" eb="5">
      <t>ジドウ</t>
    </rPh>
    <rPh sb="5" eb="7">
      <t>ハッタツ</t>
    </rPh>
    <rPh sb="7" eb="9">
      <t>シエン</t>
    </rPh>
    <phoneticPr fontId="2"/>
  </si>
  <si>
    <t>医療型障害児入所支援</t>
    <rPh sb="0" eb="2">
      <t>イリョウ</t>
    </rPh>
    <rPh sb="2" eb="3">
      <t>ガタ</t>
    </rPh>
    <rPh sb="3" eb="5">
      <t>ショウガイ</t>
    </rPh>
    <rPh sb="5" eb="6">
      <t>ジ</t>
    </rPh>
    <rPh sb="6" eb="8">
      <t>ニュウショ</t>
    </rPh>
    <rPh sb="8" eb="10">
      <t>シエン</t>
    </rPh>
    <phoneticPr fontId="2"/>
  </si>
  <si>
    <t>居宅訪問型児童発達支援</t>
    <rPh sb="0" eb="2">
      <t>キョタク</t>
    </rPh>
    <rPh sb="2" eb="4">
      <t>ホウモン</t>
    </rPh>
    <rPh sb="4" eb="5">
      <t>ガタ</t>
    </rPh>
    <rPh sb="5" eb="7">
      <t>ジドウ</t>
    </rPh>
    <rPh sb="7" eb="9">
      <t>ハッタツ</t>
    </rPh>
    <rPh sb="9" eb="11">
      <t>シエン</t>
    </rPh>
    <phoneticPr fontId="2"/>
  </si>
  <si>
    <t>別紙２－１</t>
    <rPh sb="0" eb="2">
      <t>ベッシ</t>
    </rPh>
    <phoneticPr fontId="3"/>
  </si>
  <si>
    <t>営業時間</t>
    <rPh sb="0" eb="2">
      <t>エイギョウ</t>
    </rPh>
    <rPh sb="2" eb="4">
      <t>ジカン</t>
    </rPh>
    <phoneticPr fontId="2"/>
  </si>
  <si>
    <t>営業時間内の勤務時間</t>
    <rPh sb="0" eb="2">
      <t>エイギョウ</t>
    </rPh>
    <rPh sb="2" eb="4">
      <t>ジカン</t>
    </rPh>
    <rPh sb="4" eb="5">
      <t>ナイ</t>
    </rPh>
    <rPh sb="6" eb="8">
      <t>キンム</t>
    </rPh>
    <rPh sb="8" eb="10">
      <t>ジカン</t>
    </rPh>
    <phoneticPr fontId="2"/>
  </si>
  <si>
    <t>児童発達支援管理責任者</t>
    <rPh sb="0" eb="2">
      <t>ジドウ</t>
    </rPh>
    <rPh sb="2" eb="4">
      <t>ハッタツ</t>
    </rPh>
    <rPh sb="4" eb="6">
      <t>シエン</t>
    </rPh>
    <rPh sb="6" eb="8">
      <t>カンリ</t>
    </rPh>
    <rPh sb="8" eb="10">
      <t>セキニン</t>
    </rPh>
    <rPh sb="10" eb="11">
      <t>シャ</t>
    </rPh>
    <phoneticPr fontId="2"/>
  </si>
  <si>
    <t>児童指導員</t>
    <rPh sb="0" eb="2">
      <t>ジドウ</t>
    </rPh>
    <rPh sb="2" eb="5">
      <t>シドウイン</t>
    </rPh>
    <phoneticPr fontId="2"/>
  </si>
  <si>
    <t>栄養士</t>
    <rPh sb="0" eb="3">
      <t>エイヨウシ</t>
    </rPh>
    <phoneticPr fontId="2"/>
  </si>
  <si>
    <t>調理員</t>
    <rPh sb="0" eb="3">
      <t>チョウリイン</t>
    </rPh>
    <phoneticPr fontId="2"/>
  </si>
  <si>
    <t>嘱託医</t>
    <rPh sb="0" eb="2">
      <t>ショクタク</t>
    </rPh>
    <rPh sb="2" eb="3">
      <t>イ</t>
    </rPh>
    <phoneticPr fontId="2"/>
  </si>
  <si>
    <t>機能訓練担当職員</t>
    <rPh sb="0" eb="2">
      <t>キノウ</t>
    </rPh>
    <rPh sb="2" eb="4">
      <t>クンレン</t>
    </rPh>
    <rPh sb="4" eb="6">
      <t>タントウ</t>
    </rPh>
    <rPh sb="6" eb="8">
      <t>ショクイン</t>
    </rPh>
    <phoneticPr fontId="2"/>
  </si>
  <si>
    <t>保育士</t>
    <rPh sb="0" eb="3">
      <t>ホイクシ</t>
    </rPh>
    <phoneticPr fontId="2"/>
  </si>
  <si>
    <t>視覚障害者の生活訓練養成研修終了者</t>
    <rPh sb="16" eb="17">
      <t>シャ</t>
    </rPh>
    <phoneticPr fontId="2"/>
  </si>
  <si>
    <t>重度訪問介護従業者養成研修行動障害支援課程修了者</t>
    <phoneticPr fontId="2"/>
  </si>
  <si>
    <t>行動援護従業者養成研修修了者</t>
    <phoneticPr fontId="2"/>
  </si>
  <si>
    <t>強度行動障害支援者養成研修（基礎研修）終了者</t>
    <rPh sb="19" eb="21">
      <t>シュウリョウ</t>
    </rPh>
    <rPh sb="21" eb="22">
      <t>シャ</t>
    </rPh>
    <phoneticPr fontId="2"/>
  </si>
  <si>
    <t>手話通訳士</t>
    <rPh sb="0" eb="2">
      <t>シュワ</t>
    </rPh>
    <rPh sb="2" eb="4">
      <t>ツウヤク</t>
    </rPh>
    <rPh sb="4" eb="5">
      <t>シ</t>
    </rPh>
    <phoneticPr fontId="2"/>
  </si>
  <si>
    <t>手話通訳者</t>
    <rPh sb="0" eb="2">
      <t>シュワ</t>
    </rPh>
    <rPh sb="2" eb="4">
      <t>ツウヤク</t>
    </rPh>
    <rPh sb="4" eb="5">
      <t>シャ</t>
    </rPh>
    <phoneticPr fontId="2"/>
  </si>
  <si>
    <t>指定児童福祉施設の職員養成学校その他養成施設卒業者</t>
    <phoneticPr fontId="1"/>
  </si>
  <si>
    <t>社会福祉士</t>
    <rPh sb="0" eb="2">
      <t>シャカイ</t>
    </rPh>
    <rPh sb="2" eb="4">
      <t>フクシ</t>
    </rPh>
    <rPh sb="4" eb="5">
      <t>シ</t>
    </rPh>
    <phoneticPr fontId="2"/>
  </si>
  <si>
    <t>大学（短期大学を除く。）において、社会福祉学、心理学、教育学若しくは社会学を専修する学科卒業者</t>
    <rPh sb="44" eb="46">
      <t>ソツギョウ</t>
    </rPh>
    <rPh sb="46" eb="47">
      <t>シャ</t>
    </rPh>
    <phoneticPr fontId="2"/>
  </si>
  <si>
    <t>大学院において、社会福祉学、心理学、教育学若しくは社会学を専攻する研究科卒業者</t>
    <rPh sb="2" eb="3">
      <t>イン</t>
    </rPh>
    <rPh sb="29" eb="31">
      <t>センコウ</t>
    </rPh>
    <rPh sb="33" eb="35">
      <t>ケンキュウ</t>
    </rPh>
    <rPh sb="36" eb="38">
      <t>ソツギョウ</t>
    </rPh>
    <rPh sb="38" eb="39">
      <t>シャ</t>
    </rPh>
    <phoneticPr fontId="2"/>
  </si>
  <si>
    <t>２年以上児童福祉事業従事者（中等教育学校以上卒業者）</t>
    <rPh sb="1" eb="2">
      <t>ネン</t>
    </rPh>
    <rPh sb="2" eb="4">
      <t>イジョウ</t>
    </rPh>
    <rPh sb="4" eb="6">
      <t>ジドウ</t>
    </rPh>
    <rPh sb="6" eb="8">
      <t>フクシ</t>
    </rPh>
    <rPh sb="8" eb="10">
      <t>ジギョウ</t>
    </rPh>
    <rPh sb="10" eb="13">
      <t>ジュウジシャ</t>
    </rPh>
    <rPh sb="14" eb="16">
      <t>チュウトウ</t>
    </rPh>
    <rPh sb="16" eb="18">
      <t>キョウイク</t>
    </rPh>
    <rPh sb="18" eb="20">
      <t>ガッコウ</t>
    </rPh>
    <rPh sb="20" eb="22">
      <t>イジョウ</t>
    </rPh>
    <rPh sb="22" eb="25">
      <t>ソツギョウシャ</t>
    </rPh>
    <phoneticPr fontId="2"/>
  </si>
  <si>
    <t>幼稚園、小学校、中学校、義務教育学校、高等学校又は中等教育学校の教諭</t>
    <phoneticPr fontId="2"/>
  </si>
  <si>
    <t>３年以上児童福祉事業従事者</t>
    <rPh sb="1" eb="2">
      <t>ネン</t>
    </rPh>
    <rPh sb="2" eb="4">
      <t>イジョウ</t>
    </rPh>
    <rPh sb="4" eb="6">
      <t>ジドウ</t>
    </rPh>
    <rPh sb="6" eb="8">
      <t>フクシ</t>
    </rPh>
    <rPh sb="8" eb="10">
      <t>ジギョウ</t>
    </rPh>
    <rPh sb="10" eb="13">
      <t>ジュウジシャ</t>
    </rPh>
    <phoneticPr fontId="2"/>
  </si>
  <si>
    <t>外国の大学において、社会福祉学、心理学、教育学若しくは社会学を専修する学科卒業者</t>
    <rPh sb="0" eb="2">
      <t>ガイコク</t>
    </rPh>
    <rPh sb="37" eb="39">
      <t>ソツギョウ</t>
    </rPh>
    <rPh sb="39" eb="40">
      <t>シャ</t>
    </rPh>
    <phoneticPr fontId="2"/>
  </si>
  <si>
    <t>社会福祉学、心理学、教育学又は社会学に関する科目の単位を優秀な成績で修得したことにより、大学院への入学を認められた者</t>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</si>
  <si>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</si>
  <si>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</si>
  <si>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</si>
  <si>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</si>
  <si>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 xml:space="preserve"> 備考（休業日等を記入、また上記以外の営業時間がある場合は記入）</t>
    <rPh sb="1" eb="3">
      <t>ビコウ</t>
    </rPh>
    <rPh sb="4" eb="7">
      <t>キュウギョウビ</t>
    </rPh>
    <rPh sb="7" eb="8">
      <t>トウ</t>
    </rPh>
    <rPh sb="9" eb="11">
      <t>キニュウ</t>
    </rPh>
    <rPh sb="14" eb="16">
      <t>ジョウキ</t>
    </rPh>
    <rPh sb="16" eb="18">
      <t>イガイ</t>
    </rPh>
    <rPh sb="19" eb="21">
      <t>エイギョウ</t>
    </rPh>
    <rPh sb="21" eb="23">
      <t>ジカン</t>
    </rPh>
    <rPh sb="26" eb="28">
      <t>バアイ</t>
    </rPh>
    <rPh sb="29" eb="31">
      <t>キニュウ</t>
    </rPh>
    <phoneticPr fontId="2"/>
  </si>
  <si>
    <t>営業時間（送迎のみ行う時間を除く）</t>
    <rPh sb="0" eb="2">
      <t>エイギョウ</t>
    </rPh>
    <rPh sb="2" eb="4">
      <t>ジカン</t>
    </rPh>
    <rPh sb="5" eb="7">
      <t>ソウゲイ</t>
    </rPh>
    <rPh sb="9" eb="10">
      <t>オコナ</t>
    </rPh>
    <rPh sb="11" eb="13">
      <t>ジカン</t>
    </rPh>
    <rPh sb="14" eb="15">
      <t>ノゾ</t>
    </rPh>
    <phoneticPr fontId="2"/>
  </si>
  <si>
    <t>事業所番号（</t>
    <rPh sb="0" eb="3">
      <t>ジギョウショ</t>
    </rPh>
    <rPh sb="3" eb="5">
      <t>バンゴウ</t>
    </rPh>
    <phoneticPr fontId="2"/>
  </si>
  <si>
    <t>事業所番号</t>
    <rPh sb="0" eb="3">
      <t>ジギョウショ</t>
    </rPh>
    <rPh sb="3" eb="5">
      <t>バンゴウ</t>
    </rPh>
    <phoneticPr fontId="2"/>
  </si>
  <si>
    <t>事業所名</t>
    <rPh sb="0" eb="3">
      <t>ジギョウショ</t>
    </rPh>
    <rPh sb="3" eb="4">
      <t>メイ</t>
    </rPh>
    <phoneticPr fontId="2"/>
  </si>
  <si>
    <t>氏名</t>
    <rPh sb="0" eb="2">
      <t>シメイ</t>
    </rPh>
    <phoneticPr fontId="2"/>
  </si>
  <si>
    <t>生年月日</t>
    <rPh sb="0" eb="2">
      <t>セイネン</t>
    </rPh>
    <rPh sb="2" eb="4">
      <t>ガッピ</t>
    </rPh>
    <phoneticPr fontId="2"/>
  </si>
  <si>
    <t>職種</t>
    <rPh sb="0" eb="2">
      <t>ショクシュ</t>
    </rPh>
    <phoneticPr fontId="2"/>
  </si>
  <si>
    <t>勤務形態</t>
    <rPh sb="0" eb="2">
      <t>キンム</t>
    </rPh>
    <rPh sb="2" eb="4">
      <t>ケイタイ</t>
    </rPh>
    <phoneticPr fontId="2"/>
  </si>
  <si>
    <t>福祉専門職</t>
    <rPh sb="0" eb="2">
      <t>フクシ</t>
    </rPh>
    <rPh sb="2" eb="4">
      <t>センモン</t>
    </rPh>
    <rPh sb="4" eb="5">
      <t>ショク</t>
    </rPh>
    <phoneticPr fontId="2"/>
  </si>
  <si>
    <t>児童指導員等</t>
    <rPh sb="0" eb="2">
      <t>ジドウ</t>
    </rPh>
    <rPh sb="2" eb="5">
      <t>シドウイン</t>
    </rPh>
    <rPh sb="5" eb="6">
      <t>トウ</t>
    </rPh>
    <phoneticPr fontId="2"/>
  </si>
  <si>
    <t>その他</t>
    <rPh sb="2" eb="3">
      <t>タ</t>
    </rPh>
    <phoneticPr fontId="2"/>
  </si>
  <si>
    <t>報酬</t>
    <rPh sb="0" eb="2">
      <t>ホウシュウ</t>
    </rPh>
    <phoneticPr fontId="2"/>
  </si>
  <si>
    <t>基準</t>
    <rPh sb="0" eb="2">
      <t>キジュン</t>
    </rPh>
    <phoneticPr fontId="2"/>
  </si>
  <si>
    <t>医ケア報酬</t>
    <rPh sb="0" eb="1">
      <t>イ</t>
    </rPh>
    <rPh sb="3" eb="5">
      <t>ホウシュウ</t>
    </rPh>
    <phoneticPr fontId="2"/>
  </si>
  <si>
    <t>医療連携</t>
    <rPh sb="0" eb="4">
      <t>イリョウレンケイ</t>
    </rPh>
    <phoneticPr fontId="2"/>
  </si>
  <si>
    <t>看護職員</t>
    <rPh sb="0" eb="2">
      <t>カンゴ</t>
    </rPh>
    <rPh sb="2" eb="4">
      <t>ショクイン</t>
    </rPh>
    <phoneticPr fontId="2"/>
  </si>
  <si>
    <t>基準職員</t>
    <rPh sb="0" eb="2">
      <t>キジュン</t>
    </rPh>
    <rPh sb="2" eb="4">
      <t>ショクイン</t>
    </rPh>
    <phoneticPr fontId="2"/>
  </si>
  <si>
    <t>医ケア</t>
    <rPh sb="0" eb="1">
      <t>イ</t>
    </rPh>
    <phoneticPr fontId="2"/>
  </si>
  <si>
    <t>医連携</t>
    <rPh sb="0" eb="1">
      <t>イ</t>
    </rPh>
    <rPh sb="1" eb="3">
      <t>レンケイ</t>
    </rPh>
    <phoneticPr fontId="2"/>
  </si>
  <si>
    <t>カナ</t>
  </si>
  <si>
    <t>番号</t>
    <rPh sb="0" eb="2">
      <t>バンゴウ</t>
    </rPh>
    <phoneticPr fontId="2"/>
  </si>
  <si>
    <t>臨床心理士</t>
    <rPh sb="0" eb="5">
      <t>リンショウシンリシ</t>
    </rPh>
    <phoneticPr fontId="2"/>
  </si>
  <si>
    <t>公認心理士</t>
    <rPh sb="0" eb="5">
      <t>コウニンシンリシ</t>
    </rPh>
    <phoneticPr fontId="2"/>
  </si>
  <si>
    <t>兼務先又は兼務する職務の内容</t>
    <rPh sb="0" eb="3">
      <t>ケンムサキ</t>
    </rPh>
    <rPh sb="3" eb="4">
      <t>マタ</t>
    </rPh>
    <rPh sb="5" eb="7">
      <t>ケンム</t>
    </rPh>
    <rPh sb="9" eb="11">
      <t>ショクム</t>
    </rPh>
    <phoneticPr fontId="2"/>
  </si>
  <si>
    <t>合計時間</t>
    <rPh sb="0" eb="2">
      <t>ゴウケイ</t>
    </rPh>
    <rPh sb="2" eb="4">
      <t>ジカン</t>
    </rPh>
    <phoneticPr fontId="2"/>
  </si>
  <si>
    <t>運転手</t>
    <rPh sb="0" eb="3">
      <t>ウンテンシュ</t>
    </rPh>
    <phoneticPr fontId="2"/>
  </si>
  <si>
    <t>保育士_5年以上</t>
    <rPh sb="0" eb="3">
      <t>ホイクシ</t>
    </rPh>
    <phoneticPr fontId="2"/>
  </si>
  <si>
    <t>児童指導員等_児童指導員を除く</t>
    <rPh sb="0" eb="2">
      <t>ジドウ</t>
    </rPh>
    <rPh sb="2" eb="5">
      <t>シドウイン</t>
    </rPh>
    <rPh sb="5" eb="6">
      <t>トウ</t>
    </rPh>
    <rPh sb="7" eb="9">
      <t>ジドウ</t>
    </rPh>
    <rPh sb="9" eb="12">
      <t>シドウイン</t>
    </rPh>
    <rPh sb="13" eb="14">
      <t>ノゾ</t>
    </rPh>
    <phoneticPr fontId="2"/>
  </si>
  <si>
    <t>看護職員</t>
    <rPh sb="0" eb="4">
      <t>カンゴショクイン</t>
    </rPh>
    <phoneticPr fontId="2"/>
  </si>
  <si>
    <t>児童指導員_5年以上</t>
    <rPh sb="0" eb="2">
      <t>ジドウ</t>
    </rPh>
    <rPh sb="2" eb="5">
      <t>シドウイン</t>
    </rPh>
    <rPh sb="7" eb="10">
      <t>ネンイジョウ</t>
    </rPh>
    <phoneticPr fontId="2"/>
  </si>
  <si>
    <t>管理栄養士</t>
    <rPh sb="0" eb="5">
      <t>カンリエイヨウシ</t>
    </rPh>
    <phoneticPr fontId="2"/>
  </si>
  <si>
    <t>出・研</t>
    <rPh sb="0" eb="1">
      <t>シュツ</t>
    </rPh>
    <rPh sb="2" eb="3">
      <t>ケン</t>
    </rPh>
    <phoneticPr fontId="2"/>
  </si>
  <si>
    <t>(10)
証明書類</t>
    <rPh sb="5" eb="9">
      <t>ショウメイショルイ</t>
    </rPh>
    <phoneticPr fontId="3"/>
  </si>
  <si>
    <t>(13) 勤 務 時 間 数</t>
    <rPh sb="5" eb="6">
      <t>ツトム</t>
    </rPh>
    <rPh sb="7" eb="8">
      <t>ツトム</t>
    </rPh>
    <rPh sb="9" eb="10">
      <t>トキ</t>
    </rPh>
    <rPh sb="11" eb="12">
      <t>アイダ</t>
    </rPh>
    <rPh sb="13" eb="14">
      <t>スウ</t>
    </rPh>
    <phoneticPr fontId="2"/>
  </si>
  <si>
    <t>(15)
常勤換算</t>
    <rPh sb="5" eb="9">
      <t>ジョウキンカンサン</t>
    </rPh>
    <phoneticPr fontId="2"/>
  </si>
  <si>
    <t>労働契約書上の休日</t>
    <rPh sb="0" eb="5">
      <t>ロウドウケイヤクショ</t>
    </rPh>
    <rPh sb="5" eb="6">
      <t>ジョウ</t>
    </rPh>
    <rPh sb="7" eb="9">
      <t>キュウジツ</t>
    </rPh>
    <phoneticPr fontId="2"/>
  </si>
  <si>
    <t>休日：</t>
    <rPh sb="0" eb="2">
      <t>キュウジツ</t>
    </rPh>
    <phoneticPr fontId="2"/>
  </si>
  <si>
    <t>休日</t>
    <rPh sb="0" eb="1">
      <t>ヤス</t>
    </rPh>
    <rPh sb="1" eb="2">
      <t>ジツ</t>
    </rPh>
    <phoneticPr fontId="2"/>
  </si>
  <si>
    <t>(11)
福祉専門職員Ⅰ/Ⅱ</t>
    <rPh sb="5" eb="7">
      <t>フクシ</t>
    </rPh>
    <rPh sb="7" eb="9">
      <t>センモン</t>
    </rPh>
    <rPh sb="9" eb="11">
      <t>ショクイン</t>
    </rPh>
    <phoneticPr fontId="3"/>
  </si>
  <si>
    <t>うち看護職員</t>
    <rPh sb="2" eb="6">
      <t>カンゴショクイン</t>
    </rPh>
    <phoneticPr fontId="2"/>
  </si>
  <si>
    <t>　(12) 氏　　名
　　 　カ　　ナ
　　   生年月日(西暦)
　　※重複：赤太字</t>
    <rPh sb="25" eb="27">
      <t>セイネン</t>
    </rPh>
    <rPh sb="26" eb="28">
      <t>ガッピ</t>
    </rPh>
    <rPh sb="29" eb="31">
      <t>セイレキ</t>
    </rPh>
    <rPh sb="37" eb="39">
      <t>チョウフク</t>
    </rPh>
    <rPh sb="40" eb="43">
      <t>アカフトジ</t>
    </rPh>
    <phoneticPr fontId="3"/>
  </si>
  <si>
    <t>合計</t>
    <rPh sb="0" eb="2">
      <t>ゴウケイ</t>
    </rPh>
    <phoneticPr fontId="2"/>
  </si>
  <si>
    <t>基準配置除く</t>
    <rPh sb="0" eb="2">
      <t>キジュン</t>
    </rPh>
    <rPh sb="2" eb="4">
      <t>ハイチ</t>
    </rPh>
    <rPh sb="4" eb="5">
      <t>ノゾ</t>
    </rPh>
    <phoneticPr fontId="2"/>
  </si>
  <si>
    <t>常勤換算</t>
    <rPh sb="0" eb="4">
      <t>ジョウキンカンサン</t>
    </rPh>
    <phoneticPr fontId="2"/>
  </si>
  <si>
    <t>基準配置除く</t>
    <rPh sb="0" eb="4">
      <t>キジュンハイチ</t>
    </rPh>
    <rPh sb="4" eb="5">
      <t>ノゾ</t>
    </rPh>
    <phoneticPr fontId="2"/>
  </si>
  <si>
    <t>有効期限：</t>
    <rPh sb="0" eb="2">
      <t>ユウコウ</t>
    </rPh>
    <rPh sb="2" eb="4">
      <t>キゲン</t>
    </rPh>
    <phoneticPr fontId="2"/>
  </si>
  <si>
    <t>実践研修終了</t>
    <rPh sb="0" eb="4">
      <t>ジッセンケンシュウ</t>
    </rPh>
    <rPh sb="4" eb="6">
      <t>シュウリョウ</t>
    </rPh>
    <phoneticPr fontId="2"/>
  </si>
  <si>
    <t>更新研修終了</t>
    <rPh sb="0" eb="4">
      <t>コウシンケンシュウ</t>
    </rPh>
    <phoneticPr fontId="2"/>
  </si>
  <si>
    <t>基礎研修終了（みなし配置）</t>
    <rPh sb="0" eb="2">
      <t>キソ</t>
    </rPh>
    <rPh sb="2" eb="4">
      <t>ケンシュウ</t>
    </rPh>
    <rPh sb="4" eb="6">
      <t>シュウリョウ</t>
    </rPh>
    <rPh sb="10" eb="12">
      <t>ハイチ</t>
    </rPh>
    <phoneticPr fontId="2"/>
  </si>
  <si>
    <t>旧制度研修修了</t>
    <rPh sb="0" eb="3">
      <t>キュウセイド</t>
    </rPh>
    <rPh sb="3" eb="5">
      <t>ケンシュウ</t>
    </rPh>
    <rPh sb="5" eb="7">
      <t>シュウリョウ</t>
    </rPh>
    <phoneticPr fontId="2"/>
  </si>
  <si>
    <t>終了証発行日：</t>
    <rPh sb="0" eb="3">
      <t>シュウリョウショウ</t>
    </rPh>
    <rPh sb="3" eb="6">
      <t>ハッコウビ</t>
    </rPh>
    <phoneticPr fontId="2"/>
  </si>
  <si>
    <t>児童福祉施設の設備及び運営に関する基準第 43 条</t>
    <phoneticPr fontId="2"/>
  </si>
  <si>
    <t>基準（加配常勤換算）</t>
    <rPh sb="0" eb="2">
      <t>キジュン</t>
    </rPh>
    <rPh sb="3" eb="5">
      <t>カハイ</t>
    </rPh>
    <rPh sb="5" eb="7">
      <t>ジョウキン</t>
    </rPh>
    <rPh sb="7" eb="9">
      <t>カンザン</t>
    </rPh>
    <phoneticPr fontId="2"/>
  </si>
  <si>
    <t>従業者の勤務の体制及び勤務形態一覧表　記入方法　（障害児通所支援）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32">
      <t>ショウガイジツウショシエン</t>
    </rPh>
    <phoneticPr fontId="3"/>
  </si>
  <si>
    <t>基準・加</t>
    <rPh sb="0" eb="2">
      <t>キジュン</t>
    </rPh>
    <rPh sb="3" eb="4">
      <t>カ</t>
    </rPh>
    <phoneticPr fontId="2"/>
  </si>
  <si>
    <t>基準・基準_加・医ケア基本報酬・医療連携</t>
    <phoneticPr fontId="2"/>
  </si>
  <si>
    <t>　(2) 事業所の営業日及び営業時間を入力してください。（営業時間には送迎時間は含まれません。）</t>
    <rPh sb="5" eb="8">
      <t>ジギョウショ</t>
    </rPh>
    <rPh sb="9" eb="12">
      <t>エイギョウビ</t>
    </rPh>
    <rPh sb="12" eb="13">
      <t>オヨ</t>
    </rPh>
    <rPh sb="14" eb="16">
      <t>エイギョウ</t>
    </rPh>
    <rPh sb="16" eb="18">
      <t>ジカン</t>
    </rPh>
    <rPh sb="19" eb="21">
      <t>ニュウリョク</t>
    </rPh>
    <rPh sb="29" eb="31">
      <t>エイギョウ</t>
    </rPh>
    <rPh sb="31" eb="33">
      <t>ジカン</t>
    </rPh>
    <rPh sb="35" eb="37">
      <t>ソウゲイ</t>
    </rPh>
    <rPh sb="37" eb="39">
      <t>ジカン</t>
    </rPh>
    <rPh sb="40" eb="41">
      <t>フク</t>
    </rPh>
    <phoneticPr fontId="2"/>
  </si>
  <si>
    <t>基準配置</t>
    <rPh sb="0" eb="2">
      <t>キジュン</t>
    </rPh>
    <rPh sb="2" eb="4">
      <t>ハイチ</t>
    </rPh>
    <phoneticPr fontId="2"/>
  </si>
  <si>
    <t>基準配置を除く常勤換算内訳</t>
    <rPh sb="0" eb="4">
      <t>キジュンハイチ</t>
    </rPh>
    <rPh sb="5" eb="6">
      <t>ノゾ</t>
    </rPh>
    <rPh sb="7" eb="11">
      <t>ジョウキンカンサン</t>
    </rPh>
    <rPh sb="11" eb="13">
      <t>ウチワケ</t>
    </rPh>
    <phoneticPr fontId="2"/>
  </si>
  <si>
    <t>欠如</t>
    <rPh sb="0" eb="2">
      <t>ケツジョ</t>
    </rPh>
    <phoneticPr fontId="2"/>
  </si>
  <si>
    <t>欠如：</t>
    <rPh sb="0" eb="2">
      <t>ケツジョ</t>
    </rPh>
    <phoneticPr fontId="2"/>
  </si>
  <si>
    <t>(16) 兼務状況</t>
    <rPh sb="5" eb="7">
      <t>ケンム</t>
    </rPh>
    <rPh sb="7" eb="9">
      <t>ジョウキョウ</t>
    </rPh>
    <phoneticPr fontId="3"/>
  </si>
  <si>
    <t>(18) （17）のうち医療的ケア児利用者数</t>
    <phoneticPr fontId="2"/>
  </si>
  <si>
    <t>月平均
利用人数</t>
    <rPh sb="2" eb="5">
      <t>ツキヘイキン</t>
    </rPh>
    <rPh sb="6" eb="8">
      <t>リヨウニンズウ</t>
    </rPh>
    <phoneticPr fontId="2"/>
  </si>
  <si>
    <t>合計
B</t>
    <phoneticPr fontId="2"/>
  </si>
  <si>
    <t>常・専</t>
    <rPh sb="0" eb="1">
      <t>ジョウ</t>
    </rPh>
    <rPh sb="2" eb="3">
      <t>セン</t>
    </rPh>
    <phoneticPr fontId="2"/>
  </si>
  <si>
    <t>常・兼</t>
    <rPh sb="0" eb="1">
      <t>ジョウ</t>
    </rPh>
    <rPh sb="2" eb="3">
      <t>ケン</t>
    </rPh>
    <phoneticPr fontId="2"/>
  </si>
  <si>
    <t>非・専</t>
    <rPh sb="0" eb="1">
      <t>ヒ</t>
    </rPh>
    <rPh sb="2" eb="3">
      <t>セン</t>
    </rPh>
    <phoneticPr fontId="2"/>
  </si>
  <si>
    <t>非・兼</t>
    <rPh sb="0" eb="1">
      <t>ヒ</t>
    </rPh>
    <rPh sb="2" eb="3">
      <t>ケン</t>
    </rPh>
    <phoneticPr fontId="2"/>
  </si>
  <si>
    <t>　(9) 従業者の保有する資格等について、該当する資格名称をプルダウンより選択してください。</t>
    <rPh sb="5" eb="8">
      <t>ジュウギョウシャ</t>
    </rPh>
    <rPh sb="9" eb="11">
      <t>ホユウ</t>
    </rPh>
    <rPh sb="13" eb="15">
      <t>シカク</t>
    </rPh>
    <rPh sb="15" eb="16">
      <t>トウ</t>
    </rPh>
    <rPh sb="21" eb="23">
      <t>ガイトウ</t>
    </rPh>
    <rPh sb="25" eb="27">
      <t>シカク</t>
    </rPh>
    <rPh sb="27" eb="29">
      <t>メイショウ</t>
    </rPh>
    <rPh sb="37" eb="39">
      <t>センタク</t>
    </rPh>
    <phoneticPr fontId="2"/>
  </si>
  <si>
    <t xml:space="preserve"> 　　 児童発達支援管理責任者は、研修要件について終了している研修と終了日、有効期限を記入してください。</t>
    <rPh sb="4" eb="10">
      <t>ジドウハッタツシエン</t>
    </rPh>
    <rPh sb="10" eb="15">
      <t>カンリセキニンシャ</t>
    </rPh>
    <rPh sb="17" eb="21">
      <t>ケンシュウヨウケン</t>
    </rPh>
    <rPh sb="25" eb="27">
      <t>シュウリョウ</t>
    </rPh>
    <rPh sb="31" eb="33">
      <t>ケンシュウ</t>
    </rPh>
    <rPh sb="34" eb="37">
      <t>シュウリョウビ</t>
    </rPh>
    <rPh sb="38" eb="42">
      <t>ユウコウキゲン</t>
    </rPh>
    <rPh sb="43" eb="45">
      <t>キニュウ</t>
    </rPh>
    <phoneticPr fontId="2"/>
  </si>
  <si>
    <t>　(12) 従業者の氏名・カナ・生年月日を記入してください。</t>
    <rPh sb="6" eb="9">
      <t>ジュウギョウシャ</t>
    </rPh>
    <rPh sb="10" eb="12">
      <t>シメイ</t>
    </rPh>
    <rPh sb="16" eb="20">
      <t>セイネンガッピ</t>
    </rPh>
    <rPh sb="21" eb="23">
      <t>キニュウ</t>
    </rPh>
    <phoneticPr fontId="2"/>
  </si>
  <si>
    <t>　(11) 福祉専門職員配置等加算のⅠ型又はⅡ型を算定する場合、資格名称をプルダウンより選択してください。</t>
    <rPh sb="6" eb="11">
      <t>フクシセンモンショク</t>
    </rPh>
    <rPh sb="11" eb="12">
      <t>イン</t>
    </rPh>
    <rPh sb="12" eb="14">
      <t>ハイチ</t>
    </rPh>
    <rPh sb="14" eb="15">
      <t>トウ</t>
    </rPh>
    <rPh sb="15" eb="17">
      <t>カサン</t>
    </rPh>
    <rPh sb="19" eb="20">
      <t>ガタ</t>
    </rPh>
    <rPh sb="20" eb="21">
      <t>マタ</t>
    </rPh>
    <rPh sb="22" eb="24">
      <t>ニガタ</t>
    </rPh>
    <rPh sb="25" eb="27">
      <t>サンテイ</t>
    </rPh>
    <rPh sb="29" eb="31">
      <t>バアイ</t>
    </rPh>
    <rPh sb="32" eb="34">
      <t>シカク</t>
    </rPh>
    <rPh sb="34" eb="36">
      <t>メイショウ</t>
    </rPh>
    <rPh sb="44" eb="46">
      <t>センタク</t>
    </rPh>
    <phoneticPr fontId="2"/>
  </si>
  <si>
    <t>　　  ※体制届の提出に際しては、4週分の入力で可とします。実績を表す場合には、暦月で入力ください。</t>
    <rPh sb="5" eb="8">
      <t>タイセイトドケ</t>
    </rPh>
    <rPh sb="9" eb="11">
      <t>テイシュツ</t>
    </rPh>
    <rPh sb="12" eb="13">
      <t>サイ</t>
    </rPh>
    <rPh sb="18" eb="19">
      <t>シュウ</t>
    </rPh>
    <rPh sb="19" eb="20">
      <t>ブン</t>
    </rPh>
    <rPh sb="21" eb="23">
      <t>ニュウリョク</t>
    </rPh>
    <rPh sb="24" eb="25">
      <t>カ</t>
    </rPh>
    <rPh sb="30" eb="32">
      <t>ジッセキ</t>
    </rPh>
    <rPh sb="33" eb="34">
      <t>アラワ</t>
    </rPh>
    <rPh sb="35" eb="37">
      <t>バアイ</t>
    </rPh>
    <rPh sb="40" eb="41">
      <t>コヨミ</t>
    </rPh>
    <rPh sb="41" eb="42">
      <t>ヅキ</t>
    </rPh>
    <rPh sb="43" eb="45">
      <t>ニュウリョク</t>
    </rPh>
    <phoneticPr fontId="2"/>
  </si>
  <si>
    <t>　(14)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</si>
  <si>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(15) 従業者ごとに、常勤換算（勤務延時間数÷常勤の従業者が1月に勤務すべき時間数）が自動計算されますので、誤りがないか確認してください。</t>
    <rPh sb="6" eb="9">
      <t>ジュウギョウシャ</t>
    </rPh>
    <rPh sb="13" eb="17">
      <t>ジョウキンカンサン</t>
    </rPh>
    <rPh sb="18" eb="20">
      <t>キンム</t>
    </rPh>
    <rPh sb="20" eb="21">
      <t>ノ</t>
    </rPh>
    <rPh sb="21" eb="24">
      <t>ジカンスウ</t>
    </rPh>
    <rPh sb="25" eb="27">
      <t>ジョウキン</t>
    </rPh>
    <rPh sb="28" eb="31">
      <t>ジュウギョウシャ</t>
    </rPh>
    <rPh sb="33" eb="34">
      <t>ツキ</t>
    </rPh>
    <rPh sb="35" eb="37">
      <t>キンム</t>
    </rPh>
    <rPh sb="40" eb="43">
      <t>ジカンスウ</t>
    </rPh>
    <rPh sb="45" eb="47">
      <t>ジドウ</t>
    </rPh>
    <rPh sb="47" eb="49">
      <t>ケイサン</t>
    </rPh>
    <rPh sb="56" eb="57">
      <t>アヤマ</t>
    </rPh>
    <rPh sb="62" eb="64">
      <t>カクニン</t>
    </rPh>
    <phoneticPr fontId="2"/>
  </si>
  <si>
    <t>　　  ※また、職員の加配の確認のため、基準職員として配置された日を除く常勤換算も自動計算されますので、誤りがないか確認してください。</t>
    <rPh sb="8" eb="10">
      <t>ショクイン</t>
    </rPh>
    <rPh sb="11" eb="13">
      <t>カハイ</t>
    </rPh>
    <rPh sb="14" eb="16">
      <t>カクニン</t>
    </rPh>
    <rPh sb="20" eb="24">
      <t>キジュンショクイン</t>
    </rPh>
    <rPh sb="27" eb="29">
      <t>ハイチ</t>
    </rPh>
    <rPh sb="32" eb="33">
      <t>ヒ</t>
    </rPh>
    <rPh sb="34" eb="35">
      <t>ノゾ</t>
    </rPh>
    <rPh sb="36" eb="40">
      <t>ジョウキンカンサン</t>
    </rPh>
    <phoneticPr fontId="2"/>
  </si>
  <si>
    <t>　(16)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</si>
  <si>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(18) （17）のうち医療的ケア児利用者数を入力してください。</t>
    <rPh sb="24" eb="26">
      <t>ニュウリョク</t>
    </rPh>
    <phoneticPr fontId="2"/>
  </si>
  <si>
    <t>　　　※計画の場合でも、一律に定員数を入力するのではなく、利用予定人数を入力してください。</t>
    <rPh sb="4" eb="6">
      <t>ケイカク</t>
    </rPh>
    <rPh sb="7" eb="9">
      <t>バアイ</t>
    </rPh>
    <rPh sb="12" eb="14">
      <t>イチリツ</t>
    </rPh>
    <rPh sb="15" eb="18">
      <t>テイインスウ</t>
    </rPh>
    <rPh sb="19" eb="21">
      <t>ニュウリョク</t>
    </rPh>
    <rPh sb="29" eb="35">
      <t>リヨウヨテイニンズウ</t>
    </rPh>
    <rPh sb="36" eb="38">
      <t>ニュウリョク</t>
    </rPh>
    <phoneticPr fontId="2"/>
  </si>
  <si>
    <t>(19) 利用者数に対して必要な基準職員数（児発センター又は重心を除く児発・放デイのみ）</t>
    <rPh sb="5" eb="8">
      <t>リヨウシャ</t>
    </rPh>
    <rPh sb="8" eb="9">
      <t>スウ</t>
    </rPh>
    <rPh sb="10" eb="11">
      <t>タイ</t>
    </rPh>
    <rPh sb="13" eb="15">
      <t>ヒツヨウ</t>
    </rPh>
    <rPh sb="16" eb="18">
      <t>キジュン</t>
    </rPh>
    <rPh sb="18" eb="20">
      <t>ショクイン</t>
    </rPh>
    <rPh sb="20" eb="21">
      <t>スウ</t>
    </rPh>
    <rPh sb="28" eb="29">
      <t>マタ</t>
    </rPh>
    <rPh sb="35" eb="36">
      <t>コ</t>
    </rPh>
    <rPh sb="36" eb="37">
      <t>ハツ</t>
    </rPh>
    <rPh sb="38" eb="39">
      <t>ホウ</t>
    </rPh>
    <phoneticPr fontId="2"/>
  </si>
  <si>
    <t>　　　※対象事業所以外の事業所は、表示される数値を無視してください。</t>
    <rPh sb="4" eb="6">
      <t>タイショウ</t>
    </rPh>
    <rPh sb="6" eb="9">
      <t>ジギョウショ</t>
    </rPh>
    <rPh sb="9" eb="11">
      <t>イガイ</t>
    </rPh>
    <rPh sb="12" eb="15">
      <t>ジギョウショ</t>
    </rPh>
    <rPh sb="17" eb="19">
      <t>ヒョウジ</t>
    </rPh>
    <rPh sb="22" eb="24">
      <t>スウチ</t>
    </rPh>
    <rPh sb="25" eb="27">
      <t>ムシ</t>
    </rPh>
    <phoneticPr fontId="2"/>
  </si>
  <si>
    <t>　(20) （19）に関して、１日の利用者数に対する基準職員の配置を満たしていれば「○」、満たしていなければ「×」が表示されます。</t>
    <rPh sb="11" eb="12">
      <t>カン</t>
    </rPh>
    <rPh sb="16" eb="17">
      <t>ニチ</t>
    </rPh>
    <rPh sb="18" eb="21">
      <t>リヨウシャ</t>
    </rPh>
    <rPh sb="21" eb="22">
      <t>スウ</t>
    </rPh>
    <rPh sb="23" eb="24">
      <t>タイ</t>
    </rPh>
    <rPh sb="34" eb="35">
      <t>ミ</t>
    </rPh>
    <rPh sb="45" eb="46">
      <t>ミ</t>
    </rPh>
    <rPh sb="58" eb="60">
      <t>ヒョウジ</t>
    </rPh>
    <phoneticPr fontId="2"/>
  </si>
  <si>
    <t>その他加配加算対象従業者</t>
    <rPh sb="2" eb="3">
      <t>タ</t>
    </rPh>
    <rPh sb="3" eb="5">
      <t>カハイ</t>
    </rPh>
    <rPh sb="5" eb="7">
      <t>カサン</t>
    </rPh>
    <rPh sb="7" eb="9">
      <t>タイショウ</t>
    </rPh>
    <rPh sb="9" eb="12">
      <t>ジュウギョウシャ</t>
    </rPh>
    <phoneticPr fontId="2"/>
  </si>
  <si>
    <r>
      <t>(20) 基準職員配置状況の</t>
    </r>
    <r>
      <rPr>
        <b/>
        <u/>
        <sz val="12"/>
        <rFont val="HGSｺﾞｼｯｸM"/>
        <family val="3"/>
        <charset val="128"/>
      </rPr>
      <t>仮判定（※）</t>
    </r>
    <r>
      <rPr>
        <sz val="12"/>
        <rFont val="HGSｺﾞｼｯｸM"/>
        <family val="3"/>
        <charset val="128"/>
      </rPr>
      <t>（児発センター又は重心を除く児発・放デイのみ）</t>
    </r>
    <rPh sb="5" eb="7">
      <t>キジュン</t>
    </rPh>
    <rPh sb="7" eb="9">
      <t>ショクイン</t>
    </rPh>
    <rPh sb="9" eb="11">
      <t>ハイチ</t>
    </rPh>
    <rPh sb="11" eb="13">
      <t>ジョウキョウ</t>
    </rPh>
    <rPh sb="14" eb="15">
      <t>カリ</t>
    </rPh>
    <rPh sb="15" eb="17">
      <t>ハンテイ</t>
    </rPh>
    <phoneticPr fontId="2"/>
  </si>
  <si>
    <t>訪問支援員</t>
    <rPh sb="0" eb="5">
      <t>ホウモンシエンイン</t>
    </rPh>
    <phoneticPr fontId="2"/>
  </si>
  <si>
    <t>訪問支援員特別加算対象</t>
    <rPh sb="0" eb="4">
      <t>ホウモンシエン</t>
    </rPh>
    <rPh sb="4" eb="5">
      <t>イン</t>
    </rPh>
    <rPh sb="5" eb="9">
      <t>トクベツカサン</t>
    </rPh>
    <rPh sb="9" eb="11">
      <t>タイショウ</t>
    </rPh>
    <phoneticPr fontId="2"/>
  </si>
  <si>
    <t>　　  実際の給付費請求時等、実績を確認する場合は、「実績」を選択し、暦月分で勤務時間を入力してください。</t>
    <rPh sb="4" eb="6">
      <t>ジッサイ</t>
    </rPh>
    <rPh sb="7" eb="10">
      <t>キュウフヒ</t>
    </rPh>
    <rPh sb="10" eb="13">
      <t>セイキュウジ</t>
    </rPh>
    <rPh sb="13" eb="14">
      <t>トウ</t>
    </rPh>
    <rPh sb="15" eb="17">
      <t>ジッセキ</t>
    </rPh>
    <rPh sb="18" eb="20">
      <t>カクニン</t>
    </rPh>
    <rPh sb="22" eb="24">
      <t>バアイ</t>
    </rPh>
    <rPh sb="27" eb="29">
      <t>ジッセキ</t>
    </rPh>
    <rPh sb="31" eb="33">
      <t>センタク</t>
    </rPh>
    <rPh sb="35" eb="36">
      <t>コヨミ</t>
    </rPh>
    <rPh sb="36" eb="37">
      <t>ツキ</t>
    </rPh>
    <rPh sb="37" eb="38">
      <t>ブン</t>
    </rPh>
    <rPh sb="39" eb="41">
      <t>キンム</t>
    </rPh>
    <rPh sb="41" eb="43">
      <t>ジカン</t>
    </rPh>
    <rPh sb="44" eb="46">
      <t>ニュウリョク</t>
    </rPh>
    <phoneticPr fontId="2"/>
  </si>
  <si>
    <t>　(6) 当該サービス提供単位のサービス提供時間を入力してください。（サービス提供時間とは、運営規定に定める標準的なサービス提供時間です。）</t>
    <rPh sb="5" eb="7">
      <t>トウガイ</t>
    </rPh>
    <rPh sb="11" eb="13">
      <t>テイキョウ</t>
    </rPh>
    <rPh sb="13" eb="15">
      <t>タンイ</t>
    </rPh>
    <rPh sb="20" eb="22">
      <t>テイキョウ</t>
    </rPh>
    <rPh sb="22" eb="24">
      <t>ジカン</t>
    </rPh>
    <rPh sb="25" eb="27">
      <t>ニュウリョク</t>
    </rPh>
    <rPh sb="39" eb="43">
      <t>テイキョウジカン</t>
    </rPh>
    <phoneticPr fontId="2"/>
  </si>
  <si>
    <t>　　※営業時間とは、利用人数に応じた基準人員を配置している時間のことです。運営規定に定める営業時間と一致しているか、必ず確認してください。</t>
    <rPh sb="3" eb="7">
      <t>エイギョウジカン</t>
    </rPh>
    <rPh sb="10" eb="14">
      <t>リヨウニンズウ</t>
    </rPh>
    <rPh sb="15" eb="16">
      <t>オウ</t>
    </rPh>
    <rPh sb="18" eb="22">
      <t>キジュンジンイン</t>
    </rPh>
    <rPh sb="23" eb="25">
      <t>ハイチ</t>
    </rPh>
    <rPh sb="29" eb="31">
      <t>ジカン</t>
    </rPh>
    <rPh sb="37" eb="41">
      <t>ウンエイキテイ</t>
    </rPh>
    <rPh sb="42" eb="43">
      <t>サダ</t>
    </rPh>
    <rPh sb="45" eb="49">
      <t>エイギョウジカン</t>
    </rPh>
    <rPh sb="50" eb="52">
      <t>イッチ</t>
    </rPh>
    <rPh sb="58" eb="59">
      <t>カナラ</t>
    </rPh>
    <rPh sb="60" eb="62">
      <t>カクニン</t>
    </rPh>
    <phoneticPr fontId="2"/>
  </si>
  <si>
    <t>　　※なお、常勤の職員は、営業時間に関わらず、常勤の時間を当該サービスの業務に従事する必要があります。</t>
    <rPh sb="6" eb="8">
      <t>ジョウキン</t>
    </rPh>
    <rPh sb="9" eb="11">
      <t>ショクイン</t>
    </rPh>
    <rPh sb="13" eb="17">
      <t>エイギョウジカン</t>
    </rPh>
    <rPh sb="18" eb="19">
      <t>カカ</t>
    </rPh>
    <rPh sb="23" eb="25">
      <t>ジョウキン</t>
    </rPh>
    <rPh sb="26" eb="28">
      <t>ジカン</t>
    </rPh>
    <rPh sb="29" eb="31">
      <t>トウガイ</t>
    </rPh>
    <rPh sb="36" eb="38">
      <t>ギョウム</t>
    </rPh>
    <rPh sb="39" eb="41">
      <t>ジュウジ</t>
    </rPh>
    <rPh sb="43" eb="45">
      <t>ヒツヨウ</t>
    </rPh>
    <phoneticPr fontId="2"/>
  </si>
  <si>
    <t>運営規定に定めるサービス提供時間：利用児童に対する事業所の標準的なサービス提供時間</t>
    <rPh sb="0" eb="4">
      <t>ウンエイキテイ</t>
    </rPh>
    <rPh sb="5" eb="6">
      <t>サダ</t>
    </rPh>
    <rPh sb="12" eb="14">
      <t>テイキョウ</t>
    </rPh>
    <rPh sb="14" eb="16">
      <t>ジカン</t>
    </rPh>
    <rPh sb="17" eb="19">
      <t>リヨウ</t>
    </rPh>
    <rPh sb="19" eb="21">
      <t>ジドウ</t>
    </rPh>
    <rPh sb="22" eb="23">
      <t>タイ</t>
    </rPh>
    <rPh sb="25" eb="28">
      <t>ジギョウショ</t>
    </rPh>
    <rPh sb="29" eb="32">
      <t>ヒョウジュンテキ</t>
    </rPh>
    <rPh sb="37" eb="39">
      <t>テイキョウ</t>
    </rPh>
    <rPh sb="39" eb="41">
      <t>ジカン</t>
    </rPh>
    <phoneticPr fontId="2"/>
  </si>
  <si>
    <r>
      <t>　　　当該事業所における勤務時間が、当該事業所において定められている常勤の従業者が勤務すべき時間数に達していることをいいます。
　　　</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7" eb="69">
      <t>コヨウ</t>
    </rPh>
    <rPh sb="70" eb="72">
      <t>ケイタイ</t>
    </rPh>
    <rPh sb="73" eb="75">
      <t>コウリョ</t>
    </rPh>
    <phoneticPr fontId="2"/>
  </si>
  <si>
    <t>　(10) 資格証や研修終了証、実務経験証明書等の提出状況を選択してください。これまでに市に提出済みのものは「提出済」を、
　　　 今回新たに資格の報告をする場合には「新規提出」を選択し、資格証等を添付してください。</t>
    <rPh sb="6" eb="9">
      <t>シカクショウ</t>
    </rPh>
    <rPh sb="10" eb="12">
      <t>ケンシュウ</t>
    </rPh>
    <rPh sb="12" eb="15">
      <t>シュウリョウショウ</t>
    </rPh>
    <rPh sb="16" eb="18">
      <t>ジツム</t>
    </rPh>
    <rPh sb="18" eb="20">
      <t>ケイケン</t>
    </rPh>
    <rPh sb="20" eb="24">
      <t>ショウメイショナド</t>
    </rPh>
    <rPh sb="25" eb="27">
      <t>テイシュツ</t>
    </rPh>
    <rPh sb="27" eb="29">
      <t>ジョウキョウ</t>
    </rPh>
    <rPh sb="30" eb="32">
      <t>センタク</t>
    </rPh>
    <rPh sb="44" eb="45">
      <t>シ</t>
    </rPh>
    <rPh sb="46" eb="48">
      <t>テイシュツ</t>
    </rPh>
    <rPh sb="48" eb="49">
      <t>ズ</t>
    </rPh>
    <rPh sb="55" eb="57">
      <t>テイシュツ</t>
    </rPh>
    <rPh sb="57" eb="58">
      <t>ズ</t>
    </rPh>
    <rPh sb="66" eb="68">
      <t>コンカイ</t>
    </rPh>
    <rPh sb="68" eb="69">
      <t>アラ</t>
    </rPh>
    <rPh sb="71" eb="73">
      <t>シカク</t>
    </rPh>
    <rPh sb="74" eb="76">
      <t>ホウコク</t>
    </rPh>
    <rPh sb="79" eb="81">
      <t>バアイ</t>
    </rPh>
    <rPh sb="84" eb="86">
      <t>シンキ</t>
    </rPh>
    <rPh sb="86" eb="88">
      <t>テイシュツ</t>
    </rPh>
    <rPh sb="90" eb="92">
      <t>センタク</t>
    </rPh>
    <rPh sb="94" eb="98">
      <t>シカクショウトウ</t>
    </rPh>
    <rPh sb="99" eb="101">
      <t>テンプ</t>
    </rPh>
    <phoneticPr fontId="2"/>
  </si>
  <si>
    <t>　(13) 申請する事業に係る従業者（管理者を含む。）の1ヶ月分の勤務時間数を入力してください。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phoneticPr fontId="2"/>
  </si>
  <si>
    <t>　　  ※看護職員の場合、勤務時間の下のセルにおいて、基準職員としての配置、医ケア基本報酬に対応する配置、医療連携体制加算に対応する
          配置のいずれかを、プルダウンより選択してください。</t>
    <rPh sb="5" eb="9">
      <t>カンゴショクイン</t>
    </rPh>
    <rPh sb="10" eb="12">
      <t>バアイ</t>
    </rPh>
    <rPh sb="27" eb="31">
      <t>キジュンショクイン</t>
    </rPh>
    <rPh sb="35" eb="37">
      <t>ハイチ</t>
    </rPh>
    <rPh sb="38" eb="39">
      <t>イ</t>
    </rPh>
    <rPh sb="41" eb="45">
      <t>キホンホウシュウ</t>
    </rPh>
    <rPh sb="46" eb="48">
      <t>タイオウ</t>
    </rPh>
    <rPh sb="50" eb="52">
      <t>ハイチ</t>
    </rPh>
    <rPh sb="53" eb="59">
      <t>イリョウレンケイタイセイ</t>
    </rPh>
    <rPh sb="59" eb="61">
      <t>カサン</t>
    </rPh>
    <rPh sb="62" eb="64">
      <t>タイオウ</t>
    </rPh>
    <rPh sb="77" eb="79">
      <t>ハイチ</t>
    </rPh>
    <phoneticPr fontId="2"/>
  </si>
  <si>
    <t>　(17) １日ごとの利用者数を入力してください。措置児童及び市外支給決定児童を含めますが、欠席者及び欠席時対応加算算定児童は除いてください。</t>
    <rPh sb="7" eb="8">
      <t>ニチ</t>
    </rPh>
    <rPh sb="11" eb="14">
      <t>リヨウシャ</t>
    </rPh>
    <rPh sb="14" eb="15">
      <t>スウ</t>
    </rPh>
    <rPh sb="16" eb="18">
      <t>ニュウリョク</t>
    </rPh>
    <rPh sb="48" eb="49">
      <t>シャ</t>
    </rPh>
    <rPh sb="49" eb="50">
      <t>オヨ</t>
    </rPh>
    <phoneticPr fontId="2"/>
  </si>
  <si>
    <r>
      <t>　(19) 児童発達支援センター又は主として重症心身障害児を対象とする事業所</t>
    </r>
    <r>
      <rPr>
        <u/>
        <sz val="12"/>
        <rFont val="HGSｺﾞｼｯｸM"/>
        <family val="3"/>
        <charset val="128"/>
      </rPr>
      <t>を除く</t>
    </r>
    <r>
      <rPr>
        <sz val="12"/>
        <rFont val="HGSｺﾞｼｯｸM"/>
        <family val="3"/>
        <charset val="128"/>
      </rPr>
      <t>児童発達支援・放課後等デイサービス事業所における１日の</t>
    </r>
    <rPh sb="6" eb="12">
      <t>ジドウハッタツシエン</t>
    </rPh>
    <rPh sb="16" eb="17">
      <t>マタ</t>
    </rPh>
    <rPh sb="39" eb="40">
      <t>ノゾ</t>
    </rPh>
    <rPh sb="41" eb="47">
      <t>ジドウハッタツシエン</t>
    </rPh>
    <rPh sb="48" eb="52">
      <t>ホウカゴトウ</t>
    </rPh>
    <rPh sb="58" eb="61">
      <t>ジギョウショ</t>
    </rPh>
    <rPh sb="66" eb="67">
      <t>ニチ</t>
    </rPh>
    <phoneticPr fontId="2"/>
  </si>
  <si>
    <t>開所日数</t>
    <rPh sb="0" eb="4">
      <t>カイショニッスウ</t>
    </rPh>
    <phoneticPr fontId="2"/>
  </si>
  <si>
    <r>
      <t>(17) 利用者数（措置児童及び市外支給決定児童を含む）※</t>
    </r>
    <r>
      <rPr>
        <u/>
        <sz val="12"/>
        <rFont val="HGSｺﾞｼｯｸM"/>
        <family val="3"/>
        <charset val="128"/>
      </rPr>
      <t>欠席児童及び欠席時対応加算算定児童は除く</t>
    </r>
    <rPh sb="10" eb="12">
      <t>ソチ</t>
    </rPh>
    <rPh sb="12" eb="14">
      <t>ジドウ</t>
    </rPh>
    <rPh sb="14" eb="15">
      <t>オヨ</t>
    </rPh>
    <rPh sb="16" eb="18">
      <t>シガイ</t>
    </rPh>
    <rPh sb="18" eb="20">
      <t>シキュウ</t>
    </rPh>
    <rPh sb="20" eb="22">
      <t>ケッテイ</t>
    </rPh>
    <rPh sb="22" eb="24">
      <t>ジドウ</t>
    </rPh>
    <rPh sb="25" eb="26">
      <t>フク</t>
    </rPh>
    <rPh sb="29" eb="31">
      <t>ケッセキ</t>
    </rPh>
    <rPh sb="31" eb="33">
      <t>ジドウ</t>
    </rPh>
    <rPh sb="33" eb="34">
      <t>オヨ</t>
    </rPh>
    <rPh sb="35" eb="42">
      <t>ケッセキジタイオウカサン</t>
    </rPh>
    <rPh sb="42" eb="44">
      <t>サンテイ</t>
    </rPh>
    <rPh sb="44" eb="46">
      <t>ジドウ</t>
    </rPh>
    <rPh sb="47" eb="48">
      <t>ノゾ</t>
    </rPh>
    <phoneticPr fontId="2"/>
  </si>
  <si>
    <t>常・休：</t>
    <rPh sb="0" eb="1">
      <t>ジョウ</t>
    </rPh>
    <rPh sb="2" eb="3">
      <t>キュウ</t>
    </rPh>
    <phoneticPr fontId="2"/>
  </si>
  <si>
    <t>非・休：</t>
    <rPh sb="0" eb="1">
      <t>ヒ</t>
    </rPh>
    <rPh sb="2" eb="3">
      <t>キュウ</t>
    </rPh>
    <phoneticPr fontId="2"/>
  </si>
  <si>
    <r>
      <rPr>
        <b/>
        <u/>
        <sz val="11"/>
        <color theme="1"/>
        <rFont val="游ゴシック"/>
        <family val="3"/>
        <charset val="128"/>
        <scheme val="minor"/>
      </rPr>
      <t>非常勤職員</t>
    </r>
    <r>
      <rPr>
        <sz val="11"/>
        <color theme="1"/>
        <rFont val="游ゴシック"/>
        <family val="2"/>
        <charset val="128"/>
        <scheme val="minor"/>
      </rPr>
      <t>の休暇（有給休暇等）
※基準配置はできず、常勤換算にも算入できない。</t>
    </r>
    <rPh sb="0" eb="3">
      <t>ヒジョウキン</t>
    </rPh>
    <phoneticPr fontId="2"/>
  </si>
  <si>
    <t>遅出(1)</t>
    <rPh sb="0" eb="2">
      <t>オソデ</t>
    </rPh>
    <phoneticPr fontId="2"/>
  </si>
  <si>
    <t>遅出(2)</t>
    <rPh sb="0" eb="2">
      <t>オソデ</t>
    </rPh>
    <phoneticPr fontId="2"/>
  </si>
  <si>
    <r>
      <rPr>
        <u/>
        <sz val="11"/>
        <color theme="1"/>
        <rFont val="游ゴシック"/>
        <family val="3"/>
        <charset val="128"/>
        <scheme val="minor"/>
      </rPr>
      <t>事業に係る</t>
    </r>
    <r>
      <rPr>
        <sz val="11"/>
        <color theme="1"/>
        <rFont val="游ゴシック"/>
        <family val="2"/>
        <charset val="128"/>
        <scheme val="minor"/>
      </rPr>
      <t>出張・研修
※基準配置はできないが、</t>
    </r>
    <r>
      <rPr>
        <b/>
        <sz val="11"/>
        <color theme="1"/>
        <rFont val="游ゴシック"/>
        <family val="3"/>
        <charset val="128"/>
        <scheme val="minor"/>
      </rPr>
      <t>常勤換算には算入できる</t>
    </r>
    <r>
      <rPr>
        <sz val="11"/>
        <color theme="1"/>
        <rFont val="游ゴシック"/>
        <family val="2"/>
        <charset val="128"/>
        <scheme val="minor"/>
      </rPr>
      <t>。</t>
    </r>
    <rPh sb="0" eb="2">
      <t>ジギョウ</t>
    </rPh>
    <rPh sb="3" eb="4">
      <t>カカ</t>
    </rPh>
    <rPh sb="5" eb="7">
      <t>シュッチョウ</t>
    </rPh>
    <rPh sb="8" eb="10">
      <t>ケンシュウ</t>
    </rPh>
    <phoneticPr fontId="2"/>
  </si>
  <si>
    <t>終了証発行日</t>
    <rPh sb="0" eb="3">
      <t>シュウリョウショウ</t>
    </rPh>
    <rPh sb="3" eb="6">
      <t>ハッコウビ</t>
    </rPh>
    <phoneticPr fontId="2"/>
  </si>
  <si>
    <t>有効期限</t>
    <rPh sb="0" eb="4">
      <t>ユウコウキゲン</t>
    </rPh>
    <phoneticPr fontId="2"/>
  </si>
  <si>
    <t>児発管または基準職員の欠如</t>
    <rPh sb="0" eb="1">
      <t>コ</t>
    </rPh>
    <rPh sb="1" eb="2">
      <t>ハツ</t>
    </rPh>
    <rPh sb="2" eb="3">
      <t>カン</t>
    </rPh>
    <rPh sb="6" eb="10">
      <t>キジュンショクイン</t>
    </rPh>
    <rPh sb="11" eb="13">
      <t>ケツジョ</t>
    </rPh>
    <phoneticPr fontId="2"/>
  </si>
  <si>
    <r>
      <rPr>
        <b/>
        <u/>
        <sz val="11"/>
        <color theme="1"/>
        <rFont val="游ゴシック"/>
        <family val="3"/>
        <charset val="128"/>
        <scheme val="minor"/>
      </rPr>
      <t>常勤職員</t>
    </r>
    <r>
      <rPr>
        <sz val="11"/>
        <color theme="1"/>
        <rFont val="游ゴシック"/>
        <family val="2"/>
        <charset val="128"/>
        <scheme val="minor"/>
      </rPr>
      <t>の</t>
    </r>
    <r>
      <rPr>
        <sz val="11"/>
        <color theme="1"/>
        <rFont val="游ゴシック"/>
        <family val="3"/>
        <charset val="128"/>
        <scheme val="minor"/>
      </rPr>
      <t>休暇（有給休暇等）
※基準配置はできないが、</t>
    </r>
    <r>
      <rPr>
        <b/>
        <sz val="11"/>
        <color theme="1"/>
        <rFont val="游ゴシック"/>
        <family val="3"/>
        <charset val="128"/>
        <scheme val="minor"/>
      </rPr>
      <t>常勤換算には算入できる</t>
    </r>
    <r>
      <rPr>
        <sz val="11"/>
        <color theme="1"/>
        <rFont val="游ゴシック"/>
        <family val="3"/>
        <charset val="128"/>
        <scheme val="minor"/>
      </rPr>
      <t>ため、通常の勤務時間を入力する。</t>
    </r>
    <rPh sb="0" eb="2">
      <t>ジョウキン</t>
    </rPh>
    <rPh sb="2" eb="4">
      <t>ショクイン</t>
    </rPh>
    <rPh sb="5" eb="7">
      <t>キュウカ</t>
    </rPh>
    <rPh sb="8" eb="10">
      <t>ユウキュウ</t>
    </rPh>
    <rPh sb="10" eb="12">
      <t>キュウカ</t>
    </rPh>
    <rPh sb="12" eb="13">
      <t>ナド</t>
    </rPh>
    <rPh sb="16" eb="20">
      <t>キジュンハイチ</t>
    </rPh>
    <rPh sb="27" eb="31">
      <t>ジョウキンカンサン</t>
    </rPh>
    <rPh sb="33" eb="35">
      <t>サンニュウ</t>
    </rPh>
    <rPh sb="41" eb="43">
      <t>ツウジョウ</t>
    </rPh>
    <rPh sb="44" eb="46">
      <t>キンム</t>
    </rPh>
    <rPh sb="46" eb="48">
      <t>ジカン</t>
    </rPh>
    <rPh sb="49" eb="51">
      <t>ニュウリョク</t>
    </rPh>
    <phoneticPr fontId="2"/>
  </si>
  <si>
    <t>(9)
児発管：研修・受講日
児発管を除く：職種等</t>
    <rPh sb="4" eb="5">
      <t>コ</t>
    </rPh>
    <rPh sb="5" eb="6">
      <t>ハツ</t>
    </rPh>
    <rPh sb="6" eb="7">
      <t>カン</t>
    </rPh>
    <rPh sb="8" eb="10">
      <t>ケンシュウ</t>
    </rPh>
    <rPh sb="11" eb="13">
      <t>ジュコウ</t>
    </rPh>
    <rPh sb="13" eb="14">
      <t>ヒ</t>
    </rPh>
    <rPh sb="19" eb="20">
      <t>ノゾ</t>
    </rPh>
    <rPh sb="22" eb="24">
      <t>ショクシュ</t>
    </rPh>
    <rPh sb="24" eb="25">
      <t>トウ</t>
    </rPh>
    <phoneticPr fontId="2"/>
  </si>
  <si>
    <r>
      <t>　　  ※</t>
    </r>
    <r>
      <rPr>
        <b/>
        <sz val="12"/>
        <color rgb="FFFF0000"/>
        <rFont val="HGSｺﾞｼｯｸM"/>
        <family val="3"/>
        <charset val="128"/>
      </rPr>
      <t>基準職員として配置する職員</t>
    </r>
    <r>
      <rPr>
        <sz val="12"/>
        <color rgb="FFFF0000"/>
        <rFont val="HGSｺﾞｼｯｸM"/>
        <family val="3"/>
        <charset val="128"/>
      </rPr>
      <t>は、</t>
    </r>
    <r>
      <rPr>
        <b/>
        <u/>
        <sz val="12"/>
        <color rgb="FFFF0000"/>
        <rFont val="HGSｺﾞｼｯｸM"/>
        <family val="3"/>
        <charset val="128"/>
      </rPr>
      <t>必ず</t>
    </r>
    <r>
      <rPr>
        <sz val="12"/>
        <color rgb="FFFF0000"/>
        <rFont val="HGSｺﾞｼｯｸM"/>
        <family val="3"/>
        <charset val="128"/>
      </rPr>
      <t>勤務時間の下のセルにおいて「基準」をプルダウンより選択してください。</t>
    </r>
    <rPh sb="5" eb="9">
      <t>キジュンショクイン</t>
    </rPh>
    <rPh sb="12" eb="14">
      <t>ハイチ</t>
    </rPh>
    <rPh sb="16" eb="18">
      <t>ショクイン</t>
    </rPh>
    <rPh sb="20" eb="21">
      <t>カナラ</t>
    </rPh>
    <rPh sb="22" eb="26">
      <t>キンムジカン</t>
    </rPh>
    <rPh sb="27" eb="28">
      <t>シタ</t>
    </rPh>
    <rPh sb="36" eb="38">
      <t>キジュン</t>
    </rPh>
    <rPh sb="47" eb="49">
      <t>センタク</t>
    </rPh>
    <phoneticPr fontId="2"/>
  </si>
  <si>
    <t>主たる障害種別（</t>
    <rPh sb="0" eb="1">
      <t>シュ</t>
    </rPh>
    <rPh sb="3" eb="5">
      <t>ショウガイ</t>
    </rPh>
    <rPh sb="5" eb="7">
      <t>シュベツ</t>
    </rPh>
    <phoneticPr fontId="2"/>
  </si>
  <si>
    <t>主たる障害種別</t>
    <rPh sb="0" eb="1">
      <t>シュ</t>
    </rPh>
    <rPh sb="3" eb="5">
      <t>ショウガイ</t>
    </rPh>
    <rPh sb="5" eb="7">
      <t>シュベツ</t>
    </rPh>
    <phoneticPr fontId="2"/>
  </si>
  <si>
    <t>多機能の特例の有無（</t>
    <rPh sb="0" eb="3">
      <t>タキノウ</t>
    </rPh>
    <rPh sb="4" eb="6">
      <t>トクレイ</t>
    </rPh>
    <rPh sb="7" eb="9">
      <t>ウム</t>
    </rPh>
    <phoneticPr fontId="2"/>
  </si>
  <si>
    <t>報酬定員区分</t>
    <rPh sb="0" eb="2">
      <t>ホウシュウ</t>
    </rPh>
    <rPh sb="2" eb="4">
      <t>テイイン</t>
    </rPh>
    <rPh sb="4" eb="6">
      <t>クブン</t>
    </rPh>
    <phoneticPr fontId="2"/>
  </si>
  <si>
    <t>重症心身障害　以外</t>
    <rPh sb="0" eb="2">
      <t>ジュウショウ</t>
    </rPh>
    <rPh sb="2" eb="4">
      <t>シンシン</t>
    </rPh>
    <rPh sb="4" eb="6">
      <t>ショウガイ</t>
    </rPh>
    <rPh sb="7" eb="9">
      <t>イガイ</t>
    </rPh>
    <phoneticPr fontId="2"/>
  </si>
  <si>
    <t>重症心身障害</t>
    <rPh sb="0" eb="2">
      <t>ジュウショウ</t>
    </rPh>
    <rPh sb="2" eb="4">
      <t>シンシン</t>
    </rPh>
    <rPh sb="4" eb="6">
      <t>ショウガイ</t>
    </rPh>
    <phoneticPr fontId="2"/>
  </si>
  <si>
    <t>予定</t>
  </si>
  <si>
    <t>運営規定に定める営業時間：基準人員を配置する時間</t>
    <rPh sb="0" eb="4">
      <t>ウンエイキテイ</t>
    </rPh>
    <rPh sb="5" eb="6">
      <t>サダ</t>
    </rPh>
    <rPh sb="8" eb="10">
      <t>エイギョウ</t>
    </rPh>
    <rPh sb="10" eb="12">
      <t>ジカン</t>
    </rPh>
    <rPh sb="13" eb="17">
      <t>キジュンジンイン</t>
    </rPh>
    <rPh sb="18" eb="20">
      <t>ハイチ</t>
    </rPh>
    <rPh sb="22" eb="24">
      <t>ジカン</t>
    </rPh>
    <phoneticPr fontId="2"/>
  </si>
  <si>
    <t>事業者は、人員基準を遵守してサービスの提供を行う必要があり、それを確認するための「勤務の体制及び勤務形態一覧表」は、サービス提供の対価としての報酬（給付費）算定の基礎となるため、提出書類と勤務実態が異なる状況が発覚した場合には、行政処分や刑事告訴の対象となる可能性がありますので、正確に記入してください。
（不正事例：実際には雇用していない、又は勤務していない従業者を記入する。実務経験証明書の偽造。常勤の勤務時間内に事業所内外の他サービスや別事業に従事しており、実際には常勤の時間勤務していないにも関わらず常勤職員として記入する。）</t>
    <rPh sb="0" eb="3">
      <t>ジギョウシャ</t>
    </rPh>
    <rPh sb="10" eb="12">
      <t>ジュンシュ</t>
    </rPh>
    <rPh sb="22" eb="23">
      <t>オコナ</t>
    </rPh>
    <rPh sb="24" eb="26">
      <t>ヒツヨウ</t>
    </rPh>
    <rPh sb="33" eb="35">
      <t>カクニン</t>
    </rPh>
    <rPh sb="41" eb="43">
      <t>キンム</t>
    </rPh>
    <rPh sb="52" eb="54">
      <t>イチラン</t>
    </rPh>
    <rPh sb="54" eb="55">
      <t>ヒョウ</t>
    </rPh>
    <rPh sb="62" eb="64">
      <t>テイキョウ</t>
    </rPh>
    <rPh sb="65" eb="67">
      <t>タイカ</t>
    </rPh>
    <rPh sb="71" eb="73">
      <t>ホウシュウ</t>
    </rPh>
    <rPh sb="74" eb="77">
      <t>キュウフヒ</t>
    </rPh>
    <rPh sb="78" eb="80">
      <t>サンテイ</t>
    </rPh>
    <rPh sb="81" eb="83">
      <t>キソ</t>
    </rPh>
    <rPh sb="89" eb="91">
      <t>テイシュツ</t>
    </rPh>
    <rPh sb="91" eb="93">
      <t>ショルイ</t>
    </rPh>
    <rPh sb="94" eb="96">
      <t>キンム</t>
    </rPh>
    <rPh sb="96" eb="98">
      <t>ジッタイ</t>
    </rPh>
    <rPh sb="99" eb="100">
      <t>コト</t>
    </rPh>
    <rPh sb="102" eb="104">
      <t>ジョウキョウ</t>
    </rPh>
    <rPh sb="105" eb="107">
      <t>ハッカク</t>
    </rPh>
    <rPh sb="109" eb="111">
      <t>バアイ</t>
    </rPh>
    <rPh sb="114" eb="118">
      <t>ギョウセイショブン</t>
    </rPh>
    <rPh sb="119" eb="123">
      <t>ケイジコクソ</t>
    </rPh>
    <rPh sb="124" eb="126">
      <t>タイショウ</t>
    </rPh>
    <rPh sb="129" eb="132">
      <t>カノウセイ</t>
    </rPh>
    <rPh sb="140" eb="142">
      <t>セイカク</t>
    </rPh>
    <rPh sb="143" eb="145">
      <t>キニュウ</t>
    </rPh>
    <rPh sb="156" eb="158">
      <t>ジレイ</t>
    </rPh>
    <phoneticPr fontId="2"/>
  </si>
  <si>
    <t>　・最初に「年月欄」「サービス種別」「主たる障害種別」「事業所名」「多機能の特例の有無」を入力してください。</t>
    <rPh sb="2" eb="4">
      <t>サイショ</t>
    </rPh>
    <rPh sb="6" eb="8">
      <t>ネンゲツ</t>
    </rPh>
    <rPh sb="8" eb="9">
      <t>ラン</t>
    </rPh>
    <rPh sb="15" eb="17">
      <t>シュベツ</t>
    </rPh>
    <rPh sb="19" eb="20">
      <t>シュ</t>
    </rPh>
    <rPh sb="22" eb="24">
      <t>ショウガイ</t>
    </rPh>
    <rPh sb="24" eb="26">
      <t>シュベツ</t>
    </rPh>
    <rPh sb="28" eb="31">
      <t>ジギョウショ</t>
    </rPh>
    <rPh sb="31" eb="32">
      <t>メイ</t>
    </rPh>
    <rPh sb="34" eb="37">
      <t>タキノウ</t>
    </rPh>
    <rPh sb="38" eb="40">
      <t>トクレイ</t>
    </rPh>
    <rPh sb="41" eb="43">
      <t>ウム</t>
    </rPh>
    <rPh sb="45" eb="47">
      <t>ニュウリョク</t>
    </rPh>
    <phoneticPr fontId="2"/>
  </si>
  <si>
    <t>　(4) 利用定員数を入力してください。多機能型等の特例を適用する場合の定員数を入力してください。</t>
    <rPh sb="5" eb="7">
      <t>リヨウ</t>
    </rPh>
    <rPh sb="7" eb="9">
      <t>テイイン</t>
    </rPh>
    <rPh sb="9" eb="10">
      <t>スウ</t>
    </rPh>
    <rPh sb="11" eb="13">
      <t>ニュウリョク</t>
    </rPh>
    <rPh sb="20" eb="23">
      <t>タキノウ</t>
    </rPh>
    <rPh sb="23" eb="24">
      <t>ガタ</t>
    </rPh>
    <rPh sb="24" eb="25">
      <t>トウ</t>
    </rPh>
    <rPh sb="26" eb="28">
      <t>トクレイ</t>
    </rPh>
    <rPh sb="29" eb="31">
      <t>テキヨウ</t>
    </rPh>
    <rPh sb="33" eb="35">
      <t>バアイ</t>
    </rPh>
    <rPh sb="36" eb="39">
      <t>テイインスウ</t>
    </rPh>
    <rPh sb="37" eb="38">
      <t>キテイ</t>
    </rPh>
    <rPh sb="38" eb="39">
      <t>スウ</t>
    </rPh>
    <rPh sb="40" eb="42">
      <t>ニュウリョク</t>
    </rPh>
    <phoneticPr fontId="2"/>
  </si>
  <si>
    <t>　(1) 「予定」・「実績」のいずれかを選択してください。</t>
    <rPh sb="6" eb="8">
      <t>ヨテイ</t>
    </rPh>
    <rPh sb="11" eb="13">
      <t>ジッセキ</t>
    </rPh>
    <rPh sb="20" eb="22">
      <t>センタク</t>
    </rPh>
    <phoneticPr fontId="2"/>
  </si>
  <si>
    <t>　　  あらかじめ市に提出する給付費算定に係る体制届の作成時には、「予定」を選択し、４週分の勤務時間を入力してください。</t>
    <rPh sb="9" eb="10">
      <t>シ</t>
    </rPh>
    <rPh sb="11" eb="13">
      <t>テイシュツ</t>
    </rPh>
    <rPh sb="15" eb="20">
      <t>キュウフヒサンテイ</t>
    </rPh>
    <rPh sb="21" eb="22">
      <t>カカ</t>
    </rPh>
    <rPh sb="23" eb="26">
      <t>タイセイトドケ</t>
    </rPh>
    <rPh sb="27" eb="29">
      <t>サクセイ</t>
    </rPh>
    <rPh sb="29" eb="30">
      <t>ジ</t>
    </rPh>
    <rPh sb="34" eb="36">
      <t>ヨテイ</t>
    </rPh>
    <rPh sb="38" eb="40">
      <t>センタク</t>
    </rPh>
    <rPh sb="43" eb="45">
      <t>シュウブン</t>
    </rPh>
    <rPh sb="46" eb="48">
      <t>キンム</t>
    </rPh>
    <rPh sb="48" eb="50">
      <t>ジカン</t>
    </rPh>
    <rPh sb="51" eb="53">
      <t>ニュウリョク</t>
    </rPh>
    <phoneticPr fontId="2"/>
  </si>
  <si>
    <r>
      <t>　　  ※</t>
    </r>
    <r>
      <rPr>
        <b/>
        <u/>
        <sz val="12"/>
        <rFont val="HGSｺﾞｼｯｸM"/>
        <family val="3"/>
        <charset val="128"/>
      </rPr>
      <t>常勤職員に限り</t>
    </r>
    <r>
      <rPr>
        <sz val="12"/>
        <rFont val="HGSｺﾞｼｯｸM"/>
        <family val="3"/>
        <charset val="128"/>
      </rPr>
      <t>、有給休暇等で不在の場合には、基準職員として配置はできないものの、１日の勤務時間を加配加算の常勤換算に
          算入することができますので、シフト記号を「休暇」ではなく「常・休」を選択してください。</t>
    </r>
    <rPh sb="5" eb="7">
      <t>ジョウキン</t>
    </rPh>
    <rPh sb="7" eb="9">
      <t>ショクイン</t>
    </rPh>
    <rPh sb="10" eb="11">
      <t>カギ</t>
    </rPh>
    <rPh sb="13" eb="17">
      <t>ユウキュウキュウカ</t>
    </rPh>
    <rPh sb="17" eb="18">
      <t>トウ</t>
    </rPh>
    <rPh sb="19" eb="21">
      <t>フザイ</t>
    </rPh>
    <rPh sb="22" eb="24">
      <t>バアイ</t>
    </rPh>
    <rPh sb="27" eb="31">
      <t>キジュンショクイン</t>
    </rPh>
    <rPh sb="34" eb="36">
      <t>ハイチ</t>
    </rPh>
    <rPh sb="46" eb="47">
      <t>ニチ</t>
    </rPh>
    <rPh sb="48" eb="52">
      <t>キンムジカン</t>
    </rPh>
    <rPh sb="53" eb="57">
      <t>カハイカサン</t>
    </rPh>
    <rPh sb="58" eb="62">
      <t>ジョウキンカンサン</t>
    </rPh>
    <rPh sb="74" eb="76">
      <t>サンニュウ</t>
    </rPh>
    <rPh sb="91" eb="93">
      <t>キゴウ</t>
    </rPh>
    <rPh sb="95" eb="97">
      <t>キュウカ</t>
    </rPh>
    <rPh sb="108" eb="110">
      <t>センタク</t>
    </rPh>
    <phoneticPr fontId="2"/>
  </si>
  <si>
    <t>下記の記入方法に従って、入力してください。</t>
    <phoneticPr fontId="2"/>
  </si>
  <si>
    <t>　(5) 当該サービスの提供単位数及び、本シートに記入する単位目を入力してください。</t>
    <rPh sb="5" eb="7">
      <t>トウガイ</t>
    </rPh>
    <rPh sb="12" eb="14">
      <t>テイキョウ</t>
    </rPh>
    <rPh sb="14" eb="16">
      <t>タンイ</t>
    </rPh>
    <rPh sb="16" eb="17">
      <t>スウ</t>
    </rPh>
    <rPh sb="17" eb="18">
      <t>オヨ</t>
    </rPh>
    <rPh sb="20" eb="21">
      <t>ホン</t>
    </rPh>
    <rPh sb="25" eb="27">
      <t>キニュウ</t>
    </rPh>
    <rPh sb="29" eb="31">
      <t>タンイ</t>
    </rPh>
    <rPh sb="31" eb="32">
      <t>メ</t>
    </rPh>
    <rPh sb="33" eb="35">
      <t>ニュウリョク</t>
    </rPh>
    <phoneticPr fontId="2"/>
  </si>
  <si>
    <t xml:space="preserve">       （別シートの「シフト記号表」を作成し、シフト記号を選択してください。）</t>
    <phoneticPr fontId="2"/>
  </si>
  <si>
    <r>
      <t>　　  ※</t>
    </r>
    <r>
      <rPr>
        <b/>
        <u/>
        <sz val="12"/>
        <color rgb="FFFF0000"/>
        <rFont val="HGSｺﾞｼｯｸM"/>
        <family val="3"/>
        <charset val="128"/>
      </rPr>
      <t>実績入力に際して、例外的に、基準職員として配置されながら、加配の常勤換算に算入する日（別表参照）</t>
    </r>
    <r>
      <rPr>
        <sz val="12"/>
        <color rgb="FFFF0000"/>
        <rFont val="HGSｺﾞｼｯｸM"/>
        <family val="3"/>
        <charset val="128"/>
      </rPr>
      <t>については、勤務時間数の
　　　  下のセルで</t>
    </r>
    <r>
      <rPr>
        <b/>
        <u/>
        <sz val="12"/>
        <color rgb="FFFF0000"/>
        <rFont val="HGSｺﾞｼｯｸM"/>
        <family val="3"/>
        <charset val="128"/>
      </rPr>
      <t>「基準・加」を選択</t>
    </r>
    <r>
      <rPr>
        <sz val="12"/>
        <color rgb="FFFF0000"/>
        <rFont val="HGSｺﾞｼｯｸM"/>
        <family val="3"/>
        <charset val="128"/>
      </rPr>
      <t>し、</t>
    </r>
    <r>
      <rPr>
        <b/>
        <u/>
        <sz val="12"/>
        <color rgb="FFFF0000"/>
        <rFont val="HGSｺﾞｼｯｸM"/>
        <family val="3"/>
        <charset val="128"/>
      </rPr>
      <t>当該日については、加配加算又は専門的支援加算を算定しないようにしてください</t>
    </r>
    <r>
      <rPr>
        <sz val="12"/>
        <color rgb="FFFF0000"/>
        <rFont val="HGSｺﾞｼｯｸM"/>
        <family val="3"/>
        <charset val="128"/>
      </rPr>
      <t>。</t>
    </r>
    <rPh sb="14" eb="17">
      <t>レイガイテキ</t>
    </rPh>
    <rPh sb="19" eb="21">
      <t>キジュン</t>
    </rPh>
    <rPh sb="21" eb="23">
      <t>ショクイン</t>
    </rPh>
    <rPh sb="26" eb="28">
      <t>ハイチ</t>
    </rPh>
    <rPh sb="34" eb="36">
      <t>カハイ</t>
    </rPh>
    <rPh sb="37" eb="41">
      <t>ジョウキンカンサン</t>
    </rPh>
    <rPh sb="42" eb="44">
      <t>サンニュウ</t>
    </rPh>
    <rPh sb="46" eb="47">
      <t>ヒ</t>
    </rPh>
    <rPh sb="48" eb="50">
      <t>ベッピョウ</t>
    </rPh>
    <rPh sb="50" eb="52">
      <t>サンショウ</t>
    </rPh>
    <rPh sb="59" eb="64">
      <t>キンムジカンスウ</t>
    </rPh>
    <rPh sb="71" eb="72">
      <t>シタ</t>
    </rPh>
    <rPh sb="77" eb="78">
      <t>モトイ</t>
    </rPh>
    <rPh sb="78" eb="79">
      <t>ジュン</t>
    </rPh>
    <rPh sb="80" eb="81">
      <t>カ</t>
    </rPh>
    <rPh sb="83" eb="85">
      <t>センタク</t>
    </rPh>
    <rPh sb="87" eb="89">
      <t>トウガイ</t>
    </rPh>
    <rPh sb="89" eb="90">
      <t>ヒ</t>
    </rPh>
    <rPh sb="96" eb="100">
      <t>カハイカサン</t>
    </rPh>
    <rPh sb="100" eb="101">
      <t>マタ</t>
    </rPh>
    <rPh sb="102" eb="107">
      <t>センモンテキシエン</t>
    </rPh>
    <rPh sb="107" eb="109">
      <t>カサン</t>
    </rPh>
    <rPh sb="110" eb="112">
      <t>サンテイ</t>
    </rPh>
    <phoneticPr fontId="2"/>
  </si>
  <si>
    <t xml:space="preserve">         利用者数に対して必要な基準職員数を表示しています。</t>
    <phoneticPr fontId="2"/>
  </si>
  <si>
    <r>
      <t>　　　</t>
    </r>
    <r>
      <rPr>
        <b/>
        <sz val="12"/>
        <rFont val="HGSｺﾞｼｯｸM"/>
        <family val="3"/>
        <charset val="128"/>
      </rPr>
      <t>※対象事業所以外の事業所は、表示される記号を無視してください。</t>
    </r>
    <rPh sb="4" eb="6">
      <t>タイショウ</t>
    </rPh>
    <rPh sb="6" eb="9">
      <t>ジギョウショ</t>
    </rPh>
    <rPh sb="9" eb="11">
      <t>イガイ</t>
    </rPh>
    <rPh sb="12" eb="15">
      <t>ジギョウショ</t>
    </rPh>
    <rPh sb="17" eb="19">
      <t>ヒョウジ</t>
    </rPh>
    <rPh sb="22" eb="24">
      <t>キゴウ</t>
    </rPh>
    <rPh sb="25" eb="27">
      <t>ムシ</t>
    </rPh>
    <phoneticPr fontId="2"/>
  </si>
  <si>
    <t>　(21) 児童指導員等加配加算・専門的支援加算等の算定にあたり、職種ごとの加配時間（基準配置を除いた時間）の常勤換算が自動計算されます。</t>
    <rPh sb="24" eb="25">
      <t>トウ</t>
    </rPh>
    <rPh sb="26" eb="28">
      <t>サンテイ</t>
    </rPh>
    <rPh sb="33" eb="35">
      <t>ショクシュ</t>
    </rPh>
    <rPh sb="38" eb="40">
      <t>カハイ</t>
    </rPh>
    <rPh sb="40" eb="42">
      <t>ジカン</t>
    </rPh>
    <rPh sb="43" eb="47">
      <t>キジュンハイチ</t>
    </rPh>
    <rPh sb="48" eb="49">
      <t>ノゾ</t>
    </rPh>
    <rPh sb="51" eb="53">
      <t>ジカン</t>
    </rPh>
    <rPh sb="55" eb="59">
      <t>ジョウキンカンサン</t>
    </rPh>
    <rPh sb="60" eb="64">
      <t>ジドウケイサン</t>
    </rPh>
    <phoneticPr fontId="2"/>
  </si>
  <si>
    <t>　(22) 児童指導員等加配加算及び専門的支援加算については、加配職員が常勤換算で1人以上配置されていた場合であっても、</t>
    <phoneticPr fontId="2"/>
  </si>
  <si>
    <t xml:space="preserve">         児童発達支援管理責任者の欠如（休暇を除く）や基準職員が不足している日は加算を算定できません。</t>
    <rPh sb="21" eb="23">
      <t>ケツジョ</t>
    </rPh>
    <rPh sb="24" eb="26">
      <t>キュウカ</t>
    </rPh>
    <rPh sb="27" eb="28">
      <t>ノゾ</t>
    </rPh>
    <rPh sb="36" eb="38">
      <t>フソク</t>
    </rPh>
    <phoneticPr fontId="2"/>
  </si>
  <si>
    <t>　　　また、例外的に、基準職員として配置されながら、加配の常勤換算に算入する日についても加算を算定できません。(別表参照)</t>
    <rPh sb="44" eb="46">
      <t>カサン</t>
    </rPh>
    <rPh sb="47" eb="49">
      <t>サンテイ</t>
    </rPh>
    <rPh sb="56" eb="58">
      <t>ベッピョウ</t>
    </rPh>
    <rPh sb="58" eb="60">
      <t>サンショウ</t>
    </rPh>
    <phoneticPr fontId="2"/>
  </si>
  <si>
    <t>：</t>
    <phoneticPr fontId="2"/>
  </si>
  <si>
    <t>-</t>
    <phoneticPr fontId="2"/>
  </si>
  <si>
    <t>～</t>
    <phoneticPr fontId="2"/>
  </si>
  <si>
    <t>（</t>
    <phoneticPr fontId="2"/>
  </si>
  <si>
    <t>）</t>
    <phoneticPr fontId="2"/>
  </si>
  <si>
    <t>非-休</t>
    <rPh sb="0" eb="1">
      <t>ヒ</t>
    </rPh>
    <rPh sb="2" eb="3">
      <t>キュウ</t>
    </rPh>
    <phoneticPr fontId="2"/>
  </si>
  <si>
    <t>常-休1</t>
    <rPh sb="0" eb="1">
      <t>ジョウ</t>
    </rPh>
    <rPh sb="2" eb="3">
      <t>キュウ</t>
    </rPh>
    <phoneticPr fontId="2"/>
  </si>
  <si>
    <t>常-休2</t>
    <rPh sb="0" eb="1">
      <t>ジョウ</t>
    </rPh>
    <rPh sb="2" eb="3">
      <t>キュウ</t>
    </rPh>
    <phoneticPr fontId="2"/>
  </si>
  <si>
    <t>常-休3</t>
    <rPh sb="0" eb="1">
      <t>ジョウ</t>
    </rPh>
    <rPh sb="2" eb="3">
      <t>キュウ</t>
    </rPh>
    <phoneticPr fontId="2"/>
  </si>
  <si>
    <t>a</t>
    <phoneticPr fontId="2"/>
  </si>
  <si>
    <t>b</t>
    <phoneticPr fontId="2"/>
  </si>
  <si>
    <t>c</t>
    <phoneticPr fontId="2"/>
  </si>
  <si>
    <t>d</t>
    <phoneticPr fontId="2"/>
  </si>
  <si>
    <t>e</t>
    <phoneticPr fontId="2"/>
  </si>
  <si>
    <t>出・研：</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</si>
  <si>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</si>
  <si>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</si>
  <si>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</si>
  <si>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</si>
  <si>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</si>
  <si>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</si>
  <si>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</si>
  <si>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</si>
  <si>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</si>
  <si>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</si>
  <si>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</si>
  <si>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</si>
  <si>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</si>
  <si>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</si>
  <si>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</si>
  <si>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</si>
  <si>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</si>
  <si>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</si>
  <si>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</si>
  <si>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</si>
  <si>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</si>
  <si>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</si>
  <si>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</si>
  <si>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</si>
  <si>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</si>
  <si>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r>
      <t xml:space="preserve">※（20）及び（22）については、あくまでも同日の（13）における「基準」の数をカウントして判定しているだけであり、正しい判定とならない場合がある。例えば、10人利用の場合、基準職員が2人必要となるが、営業時間（9：00～15：00）中の基準職員1人分について、2人で対応した場合（A「9：00～12：00」、B「12：00～15：00」）には、対象セルの列にある（13）「基準」の数が2つになり、営業時間中にもう1人基準職員の配置がなくても、判定は「○」となるというようなケースがある。
</t>
    </r>
    <r>
      <rPr>
        <b/>
        <sz val="14"/>
        <color rgb="FFFF0000"/>
        <rFont val="HGSｺﾞｼｯｸM"/>
        <family val="3"/>
        <charset val="128"/>
      </rPr>
      <t>※児童指導員等加配加算及び専門的支援加算を算定する場合には、</t>
    </r>
    <r>
      <rPr>
        <b/>
        <u/>
        <sz val="14"/>
        <color rgb="FFFF0000"/>
        <rFont val="HGSｺﾞｼｯｸM"/>
        <family val="3"/>
        <charset val="128"/>
      </rPr>
      <t>まず（21）において加配職員が常勤換算で1人以上配置されているかを確認すること</t>
    </r>
    <r>
      <rPr>
        <b/>
        <sz val="14"/>
        <color rgb="FFFF0000"/>
        <rFont val="HGSｺﾞｼｯｸM"/>
        <family val="3"/>
        <charset val="128"/>
      </rPr>
      <t>。</t>
    </r>
    <r>
      <rPr>
        <b/>
        <sz val="14"/>
        <rFont val="HGSｺﾞｼｯｸM"/>
        <family val="3"/>
        <charset val="128"/>
      </rPr>
      <t>（21）で加配職員が常勤換算で1人以上配置されている場合であっても、「児童発達支援管理責任者の欠如（休暇は除く）」や「基準職員が不足している日」、「基準職員として配置されながら、加配の常勤換算に算入する日（記入方法シート参照）」は加算を算定できない日が生じることに留意すること。</t>
    </r>
    <rPh sb="5" eb="6">
      <t>オヨ</t>
    </rPh>
    <rPh sb="22" eb="24">
      <t>ドウジツ</t>
    </rPh>
    <rPh sb="34" eb="36">
      <t>キジュン</t>
    </rPh>
    <rPh sb="38" eb="39">
      <t>カズ</t>
    </rPh>
    <rPh sb="46" eb="48">
      <t>ハンテイ</t>
    </rPh>
    <rPh sb="58" eb="59">
      <t>タダ</t>
    </rPh>
    <rPh sb="61" eb="63">
      <t>ハンテイ</t>
    </rPh>
    <rPh sb="68" eb="70">
      <t>バアイ</t>
    </rPh>
    <rPh sb="74" eb="75">
      <t>タト</t>
    </rPh>
    <rPh sb="80" eb="81">
      <t>ニン</t>
    </rPh>
    <rPh sb="81" eb="83">
      <t>リヨウ</t>
    </rPh>
    <rPh sb="87" eb="89">
      <t>キジュン</t>
    </rPh>
    <rPh sb="89" eb="91">
      <t>ショクイン</t>
    </rPh>
    <rPh sb="93" eb="94">
      <t>ニン</t>
    </rPh>
    <rPh sb="94" eb="96">
      <t>ヒツヨウ</t>
    </rPh>
    <rPh sb="101" eb="105">
      <t>エイギョウジカン</t>
    </rPh>
    <rPh sb="117" eb="118">
      <t>チュウ</t>
    </rPh>
    <rPh sb="119" eb="121">
      <t>キジュン</t>
    </rPh>
    <rPh sb="121" eb="123">
      <t>ショクイン</t>
    </rPh>
    <rPh sb="124" eb="125">
      <t>ニン</t>
    </rPh>
    <rPh sb="125" eb="126">
      <t>ブン</t>
    </rPh>
    <rPh sb="132" eb="133">
      <t>ニン</t>
    </rPh>
    <rPh sb="134" eb="136">
      <t>タイオウ</t>
    </rPh>
    <rPh sb="138" eb="140">
      <t>バアイ</t>
    </rPh>
    <rPh sb="173" eb="175">
      <t>タイショウ</t>
    </rPh>
    <rPh sb="178" eb="179">
      <t>レツ</t>
    </rPh>
    <rPh sb="187" eb="189">
      <t>キジュン</t>
    </rPh>
    <rPh sb="191" eb="192">
      <t>カズ</t>
    </rPh>
    <rPh sb="199" eb="204">
      <t>エイギョウジカンチュウ</t>
    </rPh>
    <rPh sb="208" eb="209">
      <t>ニン</t>
    </rPh>
    <rPh sb="209" eb="213">
      <t>キジュンショクイン</t>
    </rPh>
    <rPh sb="214" eb="216">
      <t>ハイチ</t>
    </rPh>
    <rPh sb="222" eb="224">
      <t>ハンテイ</t>
    </rPh>
    <rPh sb="246" eb="251">
      <t>ジドウシドウイン</t>
    </rPh>
    <rPh sb="251" eb="256">
      <t>トウカハイカサン</t>
    </rPh>
    <rPh sb="256" eb="257">
      <t>オヨ</t>
    </rPh>
    <rPh sb="258" eb="265">
      <t>センモンテキシエンカサン</t>
    </rPh>
    <rPh sb="266" eb="268">
      <t>サンテイ</t>
    </rPh>
    <rPh sb="270" eb="272">
      <t>バアイ</t>
    </rPh>
    <rPh sb="285" eb="287">
      <t>カハイ</t>
    </rPh>
    <rPh sb="287" eb="289">
      <t>ショクイン</t>
    </rPh>
    <rPh sb="290" eb="294">
      <t>ジョウキンカンサン</t>
    </rPh>
    <rPh sb="296" eb="297">
      <t>ニン</t>
    </rPh>
    <rPh sb="297" eb="299">
      <t>イジョウ</t>
    </rPh>
    <rPh sb="299" eb="301">
      <t>ハイチ</t>
    </rPh>
    <rPh sb="308" eb="310">
      <t>カクニン</t>
    </rPh>
    <rPh sb="341" eb="343">
      <t>バアイ</t>
    </rPh>
    <rPh sb="350" eb="356">
      <t>ジドウハッタツシエン</t>
    </rPh>
    <rPh sb="356" eb="361">
      <t>カンリセキニンシャ</t>
    </rPh>
    <rPh sb="362" eb="364">
      <t>ケツジョ</t>
    </rPh>
    <rPh sb="365" eb="367">
      <t>キュウカ</t>
    </rPh>
    <rPh sb="368" eb="369">
      <t>ノゾ</t>
    </rPh>
    <rPh sb="374" eb="378">
      <t>キジュンショクイン</t>
    </rPh>
    <rPh sb="379" eb="381">
      <t>フソク</t>
    </rPh>
    <rPh sb="385" eb="386">
      <t>ヒ</t>
    </rPh>
    <rPh sb="418" eb="420">
      <t>キニュウ</t>
    </rPh>
    <rPh sb="420" eb="422">
      <t>ホウホウ</t>
    </rPh>
    <rPh sb="425" eb="427">
      <t>サンショウ</t>
    </rPh>
    <rPh sb="430" eb="432">
      <t>カサン</t>
    </rPh>
    <rPh sb="433" eb="435">
      <t>サンテイ</t>
    </rPh>
    <rPh sb="439" eb="440">
      <t>ヒ</t>
    </rPh>
    <rPh sb="441" eb="442">
      <t>ショウ</t>
    </rPh>
    <rPh sb="447" eb="449">
      <t>リュウイ</t>
    </rPh>
    <phoneticPr fontId="2"/>
  </si>
  <si>
    <r>
      <t>(22) 児童指導員等加配加算・専門的支援加算の日別</t>
    </r>
    <r>
      <rPr>
        <b/>
        <u/>
        <sz val="12"/>
        <rFont val="HGSｺﾞｼｯｸM"/>
        <family val="3"/>
        <charset val="128"/>
      </rPr>
      <t>仮判定（※）</t>
    </r>
    <r>
      <rPr>
        <sz val="12"/>
        <rFont val="HGSｺﾞｼｯｸM"/>
        <family val="3"/>
        <charset val="128"/>
      </rPr>
      <t>（児発センター又は重心を除く児発・放デイのみ）</t>
    </r>
    <rPh sb="5" eb="11">
      <t>ジドウシドウイントウ</t>
    </rPh>
    <rPh sb="11" eb="15">
      <t>カハイカサン</t>
    </rPh>
    <rPh sb="16" eb="21">
      <t>センモンテキシエン</t>
    </rPh>
    <rPh sb="21" eb="23">
      <t>カサン</t>
    </rPh>
    <rPh sb="24" eb="26">
      <t>ヒベツ</t>
    </rPh>
    <rPh sb="26" eb="27">
      <t>カリ</t>
    </rPh>
    <rPh sb="27" eb="29">
      <t>ハンテイ</t>
    </rPh>
    <phoneticPr fontId="2"/>
  </si>
  <si>
    <t>（21）月の常勤換算確認用
・児童指導員等加配加算
・専門的支援加算
・看護職員加配加算</t>
    <rPh sb="4" eb="5">
      <t>ツキ</t>
    </rPh>
    <rPh sb="6" eb="8">
      <t>ジョウキン</t>
    </rPh>
    <rPh sb="8" eb="10">
      <t>カンサン</t>
    </rPh>
    <rPh sb="10" eb="13">
      <t>カクニンヨウ</t>
    </rPh>
    <rPh sb="15" eb="25">
      <t>ジドウシドウイントウカハイカサン</t>
    </rPh>
    <rPh sb="27" eb="34">
      <t>センモンテキシエンカサン</t>
    </rPh>
    <rPh sb="36" eb="44">
      <t>カンゴショクインカハイカサン</t>
    </rPh>
    <phoneticPr fontId="2"/>
  </si>
  <si>
    <t>(5) 当該サービスにおける提供単位数</t>
    <rPh sb="4" eb="6">
      <t>トウガイ</t>
    </rPh>
    <phoneticPr fontId="2"/>
  </si>
  <si>
    <t xml:space="preserve">(6) 当該サービス提供単位のサービス提供時間 </t>
  </si>
  <si>
    <t>～</t>
    <phoneticPr fontId="2"/>
  </si>
  <si>
    <t>児童指導員等_児童指導員を除く</t>
    <rPh sb="0" eb="2">
      <t>ジドウ</t>
    </rPh>
    <rPh sb="2" eb="5">
      <t>シドウイン</t>
    </rPh>
    <rPh sb="5" eb="6">
      <t>トウ</t>
    </rPh>
    <rPh sb="7" eb="11">
      <t>ジドウシドウ</t>
    </rPh>
    <rPh sb="11" eb="12">
      <t>イン</t>
    </rPh>
    <rPh sb="13" eb="14">
      <t>ノゾ</t>
    </rPh>
    <phoneticPr fontId="2"/>
  </si>
  <si>
    <t>児童指導員等_児童指導員を除く_5年以上</t>
    <rPh sb="0" eb="2">
      <t>ジドウ</t>
    </rPh>
    <rPh sb="2" eb="5">
      <t>シドウイン</t>
    </rPh>
    <rPh sb="5" eb="6">
      <t>トウ</t>
    </rPh>
    <rPh sb="7" eb="12">
      <t>ジドウシドウイン</t>
    </rPh>
    <rPh sb="13" eb="14">
      <t>ノゾ</t>
    </rPh>
    <rPh sb="17" eb="20">
      <t>ネンイジョウ</t>
    </rPh>
    <phoneticPr fontId="2"/>
  </si>
  <si>
    <t>機能訓練担当職員_5年以上</t>
    <rPh sb="0" eb="2">
      <t>キノウ</t>
    </rPh>
    <rPh sb="2" eb="4">
      <t>クンレン</t>
    </rPh>
    <rPh sb="4" eb="6">
      <t>タントウ</t>
    </rPh>
    <rPh sb="6" eb="8">
      <t>ショクイン</t>
    </rPh>
    <phoneticPr fontId="2"/>
  </si>
  <si>
    <t>心理担当職員</t>
    <rPh sb="0" eb="2">
      <t>シンリ</t>
    </rPh>
    <rPh sb="2" eb="4">
      <t>タントウ</t>
    </rPh>
    <rPh sb="4" eb="6">
      <t>ショクイン</t>
    </rPh>
    <phoneticPr fontId="2"/>
  </si>
  <si>
    <t>心理担当職員_5年以上</t>
    <rPh sb="0" eb="2">
      <t>シンリ</t>
    </rPh>
    <rPh sb="2" eb="4">
      <t>タントウ</t>
    </rPh>
    <rPh sb="4" eb="6">
      <t>ショクイン</t>
    </rPh>
    <phoneticPr fontId="2"/>
  </si>
  <si>
    <t>その他従業者</t>
    <rPh sb="2" eb="3">
      <t>タ</t>
    </rPh>
    <rPh sb="3" eb="6">
      <t>ジュウギョウシャ</t>
    </rPh>
    <phoneticPr fontId="2"/>
  </si>
  <si>
    <t>強度行動障害支援者養成研修（実践研修）終了者</t>
    <rPh sb="14" eb="16">
      <t>ジッセン</t>
    </rPh>
    <rPh sb="19" eb="21">
      <t>シュウリョウ</t>
    </rPh>
    <rPh sb="21" eb="22">
      <t>シャ</t>
    </rPh>
    <phoneticPr fontId="2"/>
  </si>
  <si>
    <t>特別支援学校免許取得者</t>
    <phoneticPr fontId="2"/>
  </si>
  <si>
    <t>児童指導員,児童指導員_5年以上,保育士,保育士_5年以上,児童指導員等_児童指導員を除く,児童指導員等_児童指導員を除く_5年以上,機能訓練担当職員,機能訓練担当職員_5年以上,心理担当職員,心理担当職員_5年以上"</t>
  </si>
  <si>
    <t>①  5年以上児童指導員等</t>
    <phoneticPr fontId="2"/>
  </si>
  <si>
    <t>児童指導員_5年以上,保育士_5年以上,児童指導員等_児童指導員を除く_5年以上,機能訓練担当職員_5年以上,心理担当職員_5年以上"</t>
  </si>
  <si>
    <t>　</t>
    <phoneticPr fontId="2"/>
  </si>
  <si>
    <t>専門的支援体制</t>
    <rPh sb="0" eb="3">
      <t>センモンテキ</t>
    </rPh>
    <rPh sb="3" eb="5">
      <t>シエン</t>
    </rPh>
    <rPh sb="5" eb="7">
      <t>タイセイ</t>
    </rPh>
    <phoneticPr fontId="2"/>
  </si>
  <si>
    <t>児童指導員_5年以上,保育士_5年以上,機能訓練担当職員_5年以上,心理担当職員_5年以上</t>
  </si>
  <si>
    <t>②  5年未満児童指導員等</t>
    <rPh sb="5" eb="7">
      <t>ミマン</t>
    </rPh>
    <phoneticPr fontId="2"/>
  </si>
  <si>
    <t>児童指導員,保育士,児童指導員等_児童指導員を除く,機能訓練担当職員,心理担当職員</t>
    <phoneticPr fontId="2"/>
  </si>
  <si>
    <t>機能訓練担当職員,心理担当職員</t>
  </si>
  <si>
    <t>児童指導員等_児童指導員を除く_5年以上</t>
    <rPh sb="0" eb="2">
      <t>ジドウ</t>
    </rPh>
    <rPh sb="2" eb="5">
      <t>シドウイン</t>
    </rPh>
    <rPh sb="5" eb="6">
      <t>トウ</t>
    </rPh>
    <rPh sb="7" eb="9">
      <t>ジドウ</t>
    </rPh>
    <rPh sb="9" eb="12">
      <t>シドウイン</t>
    </rPh>
    <rPh sb="13" eb="14">
      <t>ノゾ</t>
    </rPh>
    <phoneticPr fontId="2"/>
  </si>
  <si>
    <t>児童発達支援センター</t>
    <rPh sb="0" eb="2">
      <t>ジドウ</t>
    </rPh>
    <rPh sb="2" eb="4">
      <t>ハッタツ</t>
    </rPh>
    <rPh sb="4" eb="6">
      <t>シエン</t>
    </rPh>
    <phoneticPr fontId="2"/>
  </si>
  <si>
    <t>実務経験のみ（みなし配置）</t>
    <rPh sb="0" eb="2">
      <t>ジツム</t>
    </rPh>
    <rPh sb="2" eb="4">
      <t>ケイケン</t>
    </rPh>
    <rPh sb="10" eb="12">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</si>
</sst>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h:mm;@"/>
    <numFmt numFmtId="178" formatCode="[$]ggge&quot;年&quot;m&quot;月&quot;d&quot;日&quot;;@"/>
    <numFmt numFmtId="179" formatCode="0.00_ "/>
    <numFmt numFmtId="180" formatCode="0.00_);[Red]\(0.00\)"/>
    <numFmt numFmtId="181" formatCode="0_);[Red]\(0\)"/>
    <numFmt numFmtId="182" formatCode="&quot;休&quot;\(0\)"/>
    <numFmt numFmtId="183" formatCode="&quot;不在&quot;\(0\)"/>
  </numFmts>
  <fonts count="40"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sz val="11"/>
      <color rgb="FFFF0000"/>
      <name val="游ゴシック"/>
      <family val="2"/>
      <charset val="128"/>
      <scheme val="minor"/>
    </font>
    <font>
      <sz val="8"/>
      <name val="HGSｺﾞｼｯｸM"/>
      <family val="3"/>
      <charset val="128"/>
    </font>
    <font>
      <sz val="11"/>
      <color theme="1"/>
      <name val="HGSｺﾞｼｯｸM"/>
      <family val="3"/>
      <charset val="128"/>
    </font>
    <font>
      <b/>
      <u/>
      <sz val="11"/>
      <color theme="1"/>
      <name val="游ゴシック"/>
      <family val="3"/>
      <charset val="128"/>
      <scheme val="minor"/>
    </font>
    <font>
      <sz val="11"/>
      <color theme="1"/>
      <name val="游ゴシック"/>
      <family val="3"/>
      <charset val="128"/>
      <scheme val="minor"/>
    </font>
    <font>
      <u/>
      <sz val="12"/>
      <name val="HGSｺﾞｼｯｸM"/>
      <family val="3"/>
      <charset val="128"/>
    </font>
    <font>
      <b/>
      <sz val="10"/>
      <color rgb="FF0000FF"/>
      <name val="HGSｺﾞｼｯｸM"/>
      <family val="3"/>
      <charset val="128"/>
    </font>
    <font>
      <b/>
      <sz val="12"/>
      <color rgb="FF0000FF"/>
      <name val="HGSｺﾞｼｯｸM"/>
      <family val="3"/>
      <charset val="128"/>
    </font>
    <font>
      <b/>
      <u/>
      <sz val="12"/>
      <color rgb="FFFF0000"/>
      <name val="HGSｺﾞｼｯｸM"/>
      <family val="3"/>
      <charset val="128"/>
    </font>
    <font>
      <sz val="12"/>
      <color rgb="FFFF0000"/>
      <name val="HGSｺﾞｼｯｸM"/>
      <family val="3"/>
      <charset val="128"/>
    </font>
    <font>
      <b/>
      <sz val="14"/>
      <color rgb="FFFF0000"/>
      <name val="HGSｺﾞｼｯｸM"/>
      <family val="3"/>
      <charset val="128"/>
    </font>
    <font>
      <b/>
      <sz val="11"/>
      <color theme="1"/>
      <name val="游ゴシック"/>
      <family val="3"/>
      <charset val="128"/>
      <scheme val="minor"/>
    </font>
    <font>
      <u/>
      <sz val="11"/>
      <color theme="1"/>
      <name val="游ゴシック"/>
      <family val="3"/>
      <charset val="128"/>
      <scheme val="minor"/>
    </font>
    <font>
      <b/>
      <sz val="12"/>
      <color rgb="FFFF0000"/>
      <name val="HGSｺﾞｼｯｸM"/>
      <family val="3"/>
      <charset val="128"/>
    </font>
    <font>
      <b/>
      <sz val="11"/>
      <name val="HGSｺﾞｼｯｸM"/>
      <family val="3"/>
      <charset val="128"/>
    </font>
    <font>
      <sz val="12"/>
      <color indexed="81"/>
      <name val="ＭＳ Ｐゴシック"/>
      <family val="3"/>
      <charset val="128"/>
    </font>
    <font>
      <b/>
      <sz val="20"/>
      <color rgb="FFFF0000"/>
      <name val="游ゴシック"/>
      <family val="3"/>
      <charset val="128"/>
      <scheme val="minor"/>
    </font>
    <font>
      <b/>
      <sz val="11"/>
      <color rgb="FFFF0000"/>
      <name val="游ゴシック"/>
      <family val="3"/>
      <charset val="128"/>
      <scheme val="minor"/>
    </font>
    <font>
      <sz val="9"/>
      <color indexed="81"/>
      <name val="ＭＳ Ｐゴシック"/>
      <family val="3"/>
      <charset val="128"/>
    </font>
    <font>
      <b/>
      <u/>
      <sz val="14"/>
      <color rgb="FFFF0000"/>
      <name val="HGSｺﾞｼｯｸM"/>
      <family val="3"/>
      <charset val="128"/>
    </font>
    <font>
      <sz val="14"/>
      <color indexed="81"/>
      <name val="ＭＳ Ｐゴシック"/>
      <family val="3"/>
      <charset val="128"/>
    </font>
    <font>
      <sz val="11"/>
      <color rgb="FFFF0000"/>
      <name val="HGS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rgb="FFFFFF00"/>
        <bgColor indexed="64"/>
      </patternFill>
    </fill>
  </fills>
  <borders count="17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diagonalUp="1">
      <left style="medium">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medium">
        <color indexed="64"/>
      </right>
      <top style="dotted">
        <color indexed="64"/>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Up="1">
      <left style="medium">
        <color indexed="64"/>
      </left>
      <right style="thin">
        <color indexed="64"/>
      </right>
      <top style="dotted">
        <color indexed="64"/>
      </top>
      <bottom style="double">
        <color indexed="64"/>
      </bottom>
      <diagonal style="thin">
        <color indexed="64"/>
      </diagonal>
    </border>
    <border diagonalUp="1">
      <left style="thin">
        <color indexed="64"/>
      </left>
      <right style="thin">
        <color indexed="64"/>
      </right>
      <top style="dotted">
        <color indexed="64"/>
      </top>
      <bottom style="double">
        <color indexed="64"/>
      </bottom>
      <diagonal style="thin">
        <color indexed="64"/>
      </diagonal>
    </border>
    <border diagonalUp="1">
      <left style="thin">
        <color indexed="64"/>
      </left>
      <right style="medium">
        <color indexed="64"/>
      </right>
      <top style="dotted">
        <color indexed="64"/>
      </top>
      <bottom style="double">
        <color indexed="64"/>
      </bottom>
      <diagonal style="thin">
        <color indexed="64"/>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567">
    <xf numFmtId="0" fontId="0" fillId="0" borderId="0" xfId="0">
      <alignment vertical="center"/>
    </xf>
    <xf numFmtId="0" fontId="0" fillId="3" borderId="0" xfId="0" applyFill="1" applyAlignment="1">
      <alignment horizontal="center" vertical="center"/>
    </xf>
    <xf numFmtId="0" fontId="0" fillId="3" borderId="0" xfId="0" applyFill="1">
      <alignment vertical="center"/>
    </xf>
    <xf numFmtId="0" fontId="0" fillId="3" borderId="0" xfId="0" applyFill="1" applyAlignment="1">
      <alignment horizontal="left" vertical="center"/>
    </xf>
    <xf numFmtId="0" fontId="6" fillId="3" borderId="0" xfId="0" applyFont="1" applyFill="1">
      <alignment vertical="center"/>
    </xf>
    <xf numFmtId="0" fontId="5" fillId="3" borderId="0" xfId="0" applyFont="1" applyFill="1">
      <alignment vertical="center"/>
    </xf>
    <xf numFmtId="0" fontId="13" fillId="3" borderId="29"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84" xfId="0" applyFont="1" applyFill="1" applyBorder="1">
      <alignment vertical="center"/>
    </xf>
    <xf numFmtId="0" fontId="13" fillId="3" borderId="85" xfId="0" applyFont="1" applyFill="1" applyBorder="1">
      <alignment vertical="center"/>
    </xf>
    <xf numFmtId="0" fontId="13" fillId="3" borderId="78" xfId="0" applyFont="1" applyFill="1" applyBorder="1">
      <alignment vertical="center"/>
    </xf>
    <xf numFmtId="0" fontId="13" fillId="3" borderId="10" xfId="0" applyFont="1" applyFill="1" applyBorder="1">
      <alignment vertical="center"/>
    </xf>
    <xf numFmtId="0" fontId="13" fillId="3" borderId="11" xfId="0" applyFont="1" applyFill="1" applyBorder="1">
      <alignment vertical="center"/>
    </xf>
    <xf numFmtId="0" fontId="13" fillId="3" borderId="64"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horizontal="center" vertical="center"/>
    </xf>
    <xf numFmtId="0" fontId="0" fillId="3" borderId="0" xfId="0" applyFill="1" applyAlignment="1" applyProtection="1">
      <alignment horizontal="center" vertical="center"/>
      <protection locked="0"/>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11"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18" fillId="3" borderId="0" xfId="0" applyFont="1" applyFill="1">
      <alignment vertical="center"/>
    </xf>
    <xf numFmtId="0" fontId="18" fillId="3" borderId="0" xfId="0" applyFont="1" applyFill="1" applyAlignment="1">
      <alignment horizontal="left" vertical="center"/>
    </xf>
    <xf numFmtId="0" fontId="8" fillId="2" borderId="65" xfId="0" applyFont="1" applyFill="1" applyBorder="1" applyAlignment="1" applyProtection="1">
      <alignment horizontal="center" vertical="center"/>
      <protection locked="0"/>
    </xf>
    <xf numFmtId="0" fontId="9" fillId="2" borderId="0" xfId="0" applyFont="1" applyFill="1" applyProtection="1">
      <alignment vertical="center"/>
      <protection locked="0"/>
    </xf>
    <xf numFmtId="0" fontId="5" fillId="2" borderId="42" xfId="0" applyFont="1" applyFill="1" applyBorder="1" applyAlignment="1" applyProtection="1">
      <alignment horizontal="center" vertical="center" shrinkToFit="1"/>
      <protection locked="0"/>
    </xf>
    <xf numFmtId="0" fontId="5" fillId="2" borderId="44"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5" fillId="2" borderId="97" xfId="0" applyFont="1" applyFill="1" applyBorder="1" applyAlignment="1" applyProtection="1">
      <alignment horizontal="center" vertical="center" shrinkToFit="1"/>
      <protection locked="0"/>
    </xf>
    <xf numFmtId="0" fontId="5" fillId="2" borderId="98" xfId="0" applyFont="1" applyFill="1" applyBorder="1" applyAlignment="1" applyProtection="1">
      <alignment horizontal="center" vertical="center" shrinkToFit="1"/>
      <protection locked="0"/>
    </xf>
    <xf numFmtId="0" fontId="5" fillId="2" borderId="99" xfId="0" applyFont="1" applyFill="1" applyBorder="1" applyAlignment="1" applyProtection="1">
      <alignment horizontal="center" vertical="center" shrinkToFit="1"/>
      <protection locked="0"/>
    </xf>
    <xf numFmtId="0" fontId="0" fillId="5" borderId="11" xfId="0" applyFill="1" applyBorder="1" applyAlignment="1" applyProtection="1">
      <alignment horizontal="center" vertical="center"/>
      <protection locked="0"/>
    </xf>
    <xf numFmtId="20" fontId="0" fillId="5" borderId="11" xfId="0" applyNumberFormat="1" applyFill="1" applyBorder="1" applyAlignment="1" applyProtection="1">
      <alignment horizontal="center" vertical="center"/>
      <protection locked="0"/>
    </xf>
    <xf numFmtId="0" fontId="0" fillId="3" borderId="11" xfId="1" applyNumberFormat="1" applyFont="1" applyFill="1" applyBorder="1" applyAlignment="1">
      <alignment horizontal="center" vertical="center"/>
    </xf>
    <xf numFmtId="177" fontId="0" fillId="3" borderId="11" xfId="0" applyNumberFormat="1" applyFill="1" applyBorder="1" applyAlignment="1">
      <alignment horizontal="center" vertical="center"/>
    </xf>
    <xf numFmtId="0" fontId="5" fillId="5" borderId="10" xfId="0" applyFont="1" applyFill="1" applyBorder="1" applyAlignment="1" applyProtection="1">
      <alignment horizontal="center" vertical="center" shrinkToFit="1"/>
      <protection locked="0"/>
    </xf>
    <xf numFmtId="0" fontId="5" fillId="5" borderId="11" xfId="0" applyFont="1" applyFill="1" applyBorder="1" applyAlignment="1" applyProtection="1">
      <alignment horizontal="center" vertical="center" shrinkToFit="1"/>
      <protection locked="0"/>
    </xf>
    <xf numFmtId="0" fontId="5" fillId="5" borderId="12" xfId="0" applyFont="1" applyFill="1" applyBorder="1" applyAlignment="1" applyProtection="1">
      <alignment horizontal="center" vertical="center" shrinkToFit="1"/>
      <protection locked="0"/>
    </xf>
    <xf numFmtId="0" fontId="5" fillId="5" borderId="11" xfId="0" applyFont="1" applyFill="1" applyBorder="1" applyAlignment="1">
      <alignment horizontal="left" vertical="center"/>
    </xf>
    <xf numFmtId="0" fontId="5" fillId="2" borderId="11" xfId="0" applyFont="1" applyFill="1" applyBorder="1" applyAlignment="1">
      <alignment horizontal="left" vertical="center"/>
    </xf>
    <xf numFmtId="0" fontId="0" fillId="3" borderId="0" xfId="0" applyFill="1" applyProtection="1">
      <alignment vertical="center"/>
      <protection locked="0"/>
    </xf>
    <xf numFmtId="20" fontId="0" fillId="3" borderId="11" xfId="0" applyNumberFormat="1"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13" fillId="3" borderId="25" xfId="0" applyFont="1" applyFill="1" applyBorder="1" applyAlignment="1">
      <alignment horizontal="center" vertical="center"/>
    </xf>
    <xf numFmtId="0" fontId="13" fillId="3" borderId="28" xfId="0" applyFont="1" applyFill="1" applyBorder="1" applyAlignment="1">
      <alignment horizontal="center" vertical="center"/>
    </xf>
    <xf numFmtId="0" fontId="4" fillId="0" borderId="0" xfId="0" applyFont="1">
      <alignment vertical="center"/>
    </xf>
    <xf numFmtId="0" fontId="20" fillId="3" borderId="0" xfId="0" applyFont="1" applyFill="1">
      <alignment vertical="center"/>
    </xf>
    <xf numFmtId="0" fontId="20" fillId="3" borderId="79" xfId="0" applyFont="1" applyFill="1" applyBorder="1" applyAlignment="1">
      <alignment horizontal="center" vertical="center"/>
    </xf>
    <xf numFmtId="0" fontId="20" fillId="3" borderId="52" xfId="0" applyFont="1" applyFill="1" applyBorder="1" applyAlignment="1">
      <alignment horizontal="center" vertical="center"/>
    </xf>
    <xf numFmtId="0" fontId="20" fillId="3" borderId="53" xfId="0" applyFont="1" applyFill="1" applyBorder="1" applyAlignment="1">
      <alignment horizontal="center" vertical="center"/>
    </xf>
    <xf numFmtId="0" fontId="20" fillId="3" borderId="85" xfId="0" applyFont="1" applyFill="1" applyBorder="1">
      <alignment vertical="center"/>
    </xf>
    <xf numFmtId="0" fontId="20" fillId="3" borderId="86" xfId="0" applyFont="1" applyFill="1" applyBorder="1">
      <alignment vertical="center"/>
    </xf>
    <xf numFmtId="0" fontId="20" fillId="3" borderId="11" xfId="0" applyFont="1" applyFill="1" applyBorder="1">
      <alignment vertical="center"/>
    </xf>
    <xf numFmtId="0" fontId="20" fillId="3" borderId="12" xfId="0" applyFont="1" applyFill="1" applyBorder="1">
      <alignment vertical="center"/>
    </xf>
    <xf numFmtId="0" fontId="20" fillId="3" borderId="10" xfId="0" applyFont="1" applyFill="1" applyBorder="1">
      <alignment vertical="center"/>
    </xf>
    <xf numFmtId="0" fontId="20" fillId="3" borderId="18" xfId="0" applyFont="1" applyFill="1" applyBorder="1">
      <alignment vertical="center"/>
    </xf>
    <xf numFmtId="0" fontId="20" fillId="3" borderId="19" xfId="0" applyFont="1" applyFill="1" applyBorder="1">
      <alignment vertical="center"/>
    </xf>
    <xf numFmtId="0" fontId="20" fillId="3" borderId="20" xfId="0" applyFont="1" applyFill="1" applyBorder="1">
      <alignment vertical="center"/>
    </xf>
    <xf numFmtId="0" fontId="20" fillId="3" borderId="84" xfId="0" applyFont="1" applyFill="1" applyBorder="1">
      <alignment vertical="center"/>
    </xf>
    <xf numFmtId="0" fontId="20" fillId="3" borderId="34" xfId="0" applyFont="1" applyFill="1" applyBorder="1">
      <alignment vertical="center"/>
    </xf>
    <xf numFmtId="0" fontId="20" fillId="3" borderId="14" xfId="0" applyFont="1" applyFill="1" applyBorder="1">
      <alignment vertical="center"/>
    </xf>
    <xf numFmtId="0" fontId="20" fillId="3" borderId="21" xfId="0" applyFont="1" applyFill="1" applyBorder="1">
      <alignment vertical="center"/>
    </xf>
    <xf numFmtId="0" fontId="0" fillId="3" borderId="0" xfId="0" applyFill="1" applyAlignment="1" applyProtection="1">
      <alignment horizontal="left" vertical="center"/>
      <protection locked="0"/>
    </xf>
    <xf numFmtId="0" fontId="0" fillId="3" borderId="0" xfId="0" applyFill="1" applyAlignment="1">
      <alignment horizontal="right" vertical="top"/>
    </xf>
    <xf numFmtId="0" fontId="20" fillId="3" borderId="122" xfId="0" applyFont="1" applyFill="1" applyBorder="1">
      <alignment vertical="center"/>
    </xf>
    <xf numFmtId="0" fontId="20" fillId="3" borderId="0" xfId="0" applyFont="1" applyFill="1" applyAlignment="1">
      <alignment vertical="center" shrinkToFit="1"/>
    </xf>
    <xf numFmtId="0" fontId="4" fillId="3" borderId="5"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37" xfId="0" applyFont="1" applyFill="1" applyBorder="1">
      <alignment vertical="center"/>
    </xf>
    <xf numFmtId="0" fontId="20" fillId="3" borderId="49" xfId="0" applyFont="1" applyFill="1" applyBorder="1">
      <alignment vertical="center"/>
    </xf>
    <xf numFmtId="0" fontId="20" fillId="3" borderId="120" xfId="0" applyFont="1" applyFill="1" applyBorder="1">
      <alignment vertical="center"/>
    </xf>
    <xf numFmtId="0" fontId="5" fillId="3" borderId="54" xfId="0" applyFont="1" applyFill="1" applyBorder="1" applyAlignment="1">
      <alignment horizontal="center" vertical="center"/>
    </xf>
    <xf numFmtId="0" fontId="5" fillId="3" borderId="84" xfId="0" applyFont="1" applyFill="1" applyBorder="1">
      <alignment vertical="center"/>
    </xf>
    <xf numFmtId="0" fontId="5" fillId="3" borderId="64" xfId="0" applyFont="1" applyFill="1" applyBorder="1">
      <alignment vertical="center"/>
    </xf>
    <xf numFmtId="0" fontId="4" fillId="3" borderId="0" xfId="0" applyFont="1" applyFill="1">
      <alignment vertical="center"/>
    </xf>
    <xf numFmtId="0" fontId="5" fillId="3" borderId="78" xfId="0" applyFont="1" applyFill="1" applyBorder="1">
      <alignment vertical="center"/>
    </xf>
    <xf numFmtId="0" fontId="4" fillId="3" borderId="11" xfId="0" applyFont="1" applyFill="1" applyBorder="1">
      <alignment vertical="center"/>
    </xf>
    <xf numFmtId="0" fontId="4" fillId="3" borderId="19" xfId="0" applyFont="1" applyFill="1" applyBorder="1">
      <alignment vertical="center"/>
    </xf>
    <xf numFmtId="0" fontId="13" fillId="3" borderId="77" xfId="0" applyFont="1" applyFill="1" applyBorder="1">
      <alignment vertical="center"/>
    </xf>
    <xf numFmtId="0" fontId="20" fillId="3" borderId="101" xfId="0" applyFont="1" applyFill="1" applyBorder="1">
      <alignment vertical="center"/>
    </xf>
    <xf numFmtId="182" fontId="0" fillId="3" borderId="11" xfId="0" applyNumberFormat="1" applyFill="1" applyBorder="1" applyAlignment="1">
      <alignment horizontal="center" vertical="center"/>
    </xf>
    <xf numFmtId="183" fontId="0" fillId="3" borderId="11" xfId="0" applyNumberFormat="1" applyFill="1" applyBorder="1" applyAlignment="1">
      <alignment horizontal="center" vertical="center"/>
    </xf>
    <xf numFmtId="178" fontId="0" fillId="0" borderId="0" xfId="0" applyNumberFormat="1">
      <alignment vertical="center"/>
    </xf>
    <xf numFmtId="0" fontId="0" fillId="3" borderId="31" xfId="0" applyFill="1" applyBorder="1" applyAlignment="1" applyProtection="1">
      <alignment vertical="top" wrapTex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9" fillId="0" borderId="0" xfId="0" applyFont="1" applyProtection="1">
      <alignment vertical="center"/>
      <protection locked="0"/>
    </xf>
    <xf numFmtId="176" fontId="8" fillId="0" borderId="0" xfId="0" applyNumberFormat="1" applyFont="1" applyProtection="1">
      <alignment vertical="center"/>
      <protection locked="0"/>
    </xf>
    <xf numFmtId="20" fontId="8" fillId="0" borderId="0" xfId="0" applyNumberFormat="1" applyFont="1" applyProtection="1">
      <alignment vertical="center"/>
      <protection locked="0"/>
    </xf>
    <xf numFmtId="0" fontId="8" fillId="0" borderId="0" xfId="0" applyFont="1" applyProtection="1">
      <alignment vertical="center"/>
      <protection locked="0"/>
    </xf>
    <xf numFmtId="1" fontId="8" fillId="3" borderId="0" xfId="0" applyNumberFormat="1" applyFont="1" applyFill="1" applyProtection="1">
      <alignment vertical="center"/>
      <protection locked="0"/>
    </xf>
    <xf numFmtId="0" fontId="1" fillId="0" borderId="0" xfId="0" applyFo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protection locked="0"/>
    </xf>
    <xf numFmtId="0" fontId="8" fillId="0" borderId="67" xfId="0" applyFont="1" applyBorder="1" applyProtection="1">
      <alignment vertical="center"/>
      <protection locked="0"/>
    </xf>
    <xf numFmtId="0" fontId="8" fillId="3" borderId="0" xfId="0" applyFont="1" applyFill="1" applyProtection="1">
      <alignment vertical="center"/>
      <protection locked="0"/>
    </xf>
    <xf numFmtId="0" fontId="8" fillId="3"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5" fillId="0" borderId="0" xfId="0" applyFont="1" applyProtection="1">
      <alignment vertical="center"/>
      <protection locked="0"/>
    </xf>
    <xf numFmtId="0" fontId="9" fillId="0" borderId="0" xfId="0" applyFont="1" applyAlignment="1" applyProtection="1">
      <alignment horizontal="center" vertical="center"/>
      <protection locked="0"/>
    </xf>
    <xf numFmtId="20" fontId="8" fillId="5" borderId="0" xfId="0" applyNumberFormat="1" applyFont="1" applyFill="1" applyProtection="1">
      <alignment vertical="center"/>
      <protection locked="0"/>
    </xf>
    <xf numFmtId="20" fontId="8" fillId="3" borderId="0" xfId="0" applyNumberFormat="1" applyFont="1" applyFill="1" applyProtection="1">
      <alignment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20" fontId="9" fillId="0" borderId="0" xfId="0" applyNumberFormat="1" applyFont="1" applyProtection="1">
      <alignment vertical="center"/>
      <protection locked="0"/>
    </xf>
    <xf numFmtId="0" fontId="7" fillId="0" borderId="0" xfId="0" applyFont="1" applyAlignment="1" applyProtection="1">
      <alignment horizontal="right" vertical="center"/>
      <protection locked="0"/>
    </xf>
    <xf numFmtId="0" fontId="10" fillId="0" borderId="0" xfId="0" applyFont="1" applyAlignment="1" applyProtection="1">
      <protection locked="0"/>
    </xf>
    <xf numFmtId="0" fontId="5" fillId="0" borderId="0" xfId="0" applyFont="1" applyAlignment="1" applyProtection="1">
      <alignment horizontal="right" vertical="center"/>
      <protection locked="0"/>
    </xf>
    <xf numFmtId="0" fontId="5" fillId="2" borderId="144" xfId="0" applyFont="1" applyFill="1" applyBorder="1" applyAlignment="1" applyProtection="1">
      <alignment horizontal="center" vertical="center" shrinkToFit="1"/>
      <protection locked="0"/>
    </xf>
    <xf numFmtId="0" fontId="5" fillId="2" borderId="145" xfId="0" applyFont="1" applyFill="1" applyBorder="1" applyAlignment="1" applyProtection="1">
      <alignment horizontal="center" vertical="center" shrinkToFit="1"/>
      <protection locked="0"/>
    </xf>
    <xf numFmtId="0" fontId="5" fillId="2" borderId="146" xfId="0" applyFont="1" applyFill="1" applyBorder="1" applyAlignment="1" applyProtection="1">
      <alignment horizontal="center" vertical="center" shrinkToFit="1"/>
      <protection locked="0"/>
    </xf>
    <xf numFmtId="0" fontId="5" fillId="2" borderId="91" xfId="0" applyFont="1" applyFill="1" applyBorder="1" applyAlignment="1" applyProtection="1">
      <alignment horizontal="center" vertical="center" shrinkToFit="1"/>
      <protection locked="0"/>
    </xf>
    <xf numFmtId="0" fontId="5" fillId="2" borderId="92" xfId="0" applyFont="1" applyFill="1" applyBorder="1" applyAlignment="1" applyProtection="1">
      <alignment horizontal="center" vertical="center" shrinkToFit="1"/>
      <protection locked="0"/>
    </xf>
    <xf numFmtId="0" fontId="5" fillId="2" borderId="93" xfId="0" applyFont="1" applyFill="1" applyBorder="1" applyAlignment="1" applyProtection="1">
      <alignment horizontal="center" vertical="center" shrinkToFit="1"/>
      <protection locked="0"/>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textRotation="255" shrinkToFit="1"/>
      <protection locked="0"/>
    </xf>
    <xf numFmtId="31" fontId="5"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1" fontId="5" fillId="0" borderId="16" xfId="0" applyNumberFormat="1"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3" borderId="7" xfId="0" applyFont="1" applyFill="1" applyBorder="1" applyProtection="1">
      <alignment vertical="center"/>
      <protection locked="0"/>
    </xf>
    <xf numFmtId="0" fontId="17"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shrinkToFi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5" fillId="3" borderId="0" xfId="0" applyFont="1" applyFill="1" applyProtection="1">
      <alignment vertical="center"/>
      <protection locked="0"/>
    </xf>
    <xf numFmtId="0" fontId="5" fillId="3" borderId="14" xfId="0" applyFont="1" applyFill="1" applyBorder="1" applyProtection="1">
      <alignment vertical="center"/>
      <protection locked="0"/>
    </xf>
    <xf numFmtId="0" fontId="17"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center" vertical="center" shrinkToFit="1"/>
      <protection locked="0"/>
    </xf>
    <xf numFmtId="0" fontId="14" fillId="3" borderId="0" xfId="0" applyFont="1" applyFill="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shrinkToFit="1"/>
      <protection locked="0"/>
    </xf>
    <xf numFmtId="179" fontId="5" fillId="0" borderId="0" xfId="0" applyNumberFormat="1" applyFont="1" applyProtection="1">
      <alignment vertical="center"/>
      <protection locked="0"/>
    </xf>
    <xf numFmtId="0" fontId="5" fillId="0" borderId="27" xfId="0" applyFont="1" applyBorder="1" applyProtection="1">
      <alignment vertical="center"/>
      <protection locked="0"/>
    </xf>
    <xf numFmtId="0" fontId="5" fillId="0" borderId="25" xfId="0" applyFont="1" applyBorder="1" applyAlignment="1" applyProtection="1">
      <alignment vertical="center" wrapText="1"/>
      <protection locked="0"/>
    </xf>
    <xf numFmtId="0" fontId="5" fillId="0" borderId="25" xfId="0" applyFont="1" applyBorder="1" applyProtection="1">
      <alignment vertical="center"/>
      <protection locked="0"/>
    </xf>
    <xf numFmtId="0" fontId="5" fillId="0" borderId="26" xfId="0" applyFont="1" applyBorder="1" applyAlignment="1" applyProtection="1">
      <alignment vertical="center" wrapText="1"/>
      <protection locked="0"/>
    </xf>
    <xf numFmtId="0" fontId="5" fillId="0" borderId="0" xfId="0" applyFont="1" applyAlignment="1" applyProtection="1">
      <alignment vertical="center" textRotation="90"/>
      <protection locked="0"/>
    </xf>
    <xf numFmtId="0" fontId="8" fillId="0" borderId="74" xfId="0" applyFont="1" applyBorder="1" applyProtection="1">
      <alignment vertical="center"/>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7" fillId="0" borderId="0" xfId="0" applyFont="1" applyProtection="1">
      <alignment vertical="center"/>
      <protection locked="0"/>
    </xf>
    <xf numFmtId="0" fontId="9" fillId="3" borderId="0" xfId="0" applyFont="1" applyFill="1" applyProtection="1">
      <alignment vertical="center"/>
      <protection locked="0"/>
    </xf>
    <xf numFmtId="0" fontId="9" fillId="3" borderId="0" xfId="0" applyFont="1" applyFill="1" applyAlignment="1" applyProtection="1">
      <alignment horizontal="center" vertical="center"/>
      <protection locked="0"/>
    </xf>
    <xf numFmtId="0" fontId="8" fillId="3" borderId="0" xfId="0" quotePrefix="1" applyFont="1" applyFill="1" applyProtection="1">
      <alignment vertical="center"/>
      <protection locked="0"/>
    </xf>
    <xf numFmtId="0" fontId="8" fillId="5" borderId="0" xfId="0" applyFont="1" applyFill="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0" xfId="0" applyFont="1" applyAlignment="1" applyProtection="1">
      <alignment horizontal="centerContinuous" vertical="center"/>
      <protection locked="0"/>
    </xf>
    <xf numFmtId="0" fontId="27" fillId="3" borderId="0" xfId="0" applyFont="1" applyFill="1" applyAlignment="1">
      <alignment horizontal="left" vertical="center"/>
    </xf>
    <xf numFmtId="0" fontId="9" fillId="0" borderId="0" xfId="0" applyFont="1" applyFill="1" applyAlignment="1" applyProtection="1">
      <alignment vertical="center"/>
      <protection locked="0"/>
    </xf>
    <xf numFmtId="31" fontId="0" fillId="0" borderId="0" xfId="0" applyNumberFormat="1">
      <alignment vertical="center"/>
    </xf>
    <xf numFmtId="0" fontId="5" fillId="3" borderId="32" xfId="0" applyFont="1" applyFill="1" applyBorder="1" applyAlignment="1" applyProtection="1">
      <alignment horizontal="center" vertical="center" wrapText="1"/>
    </xf>
    <xf numFmtId="0" fontId="5" fillId="0" borderId="7" xfId="0" applyFont="1" applyBorder="1" applyAlignment="1" applyProtection="1">
      <alignment vertical="center" wrapText="1"/>
    </xf>
    <xf numFmtId="0" fontId="5" fillId="0" borderId="2" xfId="0" applyFont="1" applyBorder="1" applyAlignment="1" applyProtection="1">
      <alignment vertical="center" wrapText="1"/>
    </xf>
    <xf numFmtId="0" fontId="5" fillId="0" borderId="3" xfId="0" applyFont="1" applyBorder="1" applyAlignment="1" applyProtection="1">
      <alignment vertical="center" wrapText="1"/>
    </xf>
    <xf numFmtId="0" fontId="5" fillId="3" borderId="31" xfId="0" applyFont="1" applyFill="1" applyBorder="1" applyAlignment="1" applyProtection="1">
      <alignment horizontal="center" vertical="center" wrapText="1"/>
    </xf>
    <xf numFmtId="0" fontId="5" fillId="0" borderId="14" xfId="0" applyFont="1" applyBorder="1" applyAlignment="1" applyProtection="1">
      <alignment vertical="center" wrapText="1"/>
    </xf>
    <xf numFmtId="0" fontId="5" fillId="0" borderId="0" xfId="0" applyFont="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3" borderId="30" xfId="0" applyFont="1" applyFill="1" applyBorder="1" applyAlignment="1" applyProtection="1">
      <alignment horizontal="center" vertical="center" wrapText="1"/>
    </xf>
    <xf numFmtId="0" fontId="5" fillId="0" borderId="21" xfId="0" applyFont="1" applyBorder="1" applyAlignment="1" applyProtection="1">
      <alignment vertical="center" wrapText="1"/>
    </xf>
    <xf numFmtId="0" fontId="5" fillId="0" borderId="16"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61" xfId="0" applyFont="1" applyBorder="1" applyAlignment="1" applyProtection="1">
      <alignment horizontal="center" vertical="center" shrinkToFit="1"/>
    </xf>
    <xf numFmtId="0" fontId="5" fillId="0" borderId="62" xfId="0" applyFont="1" applyBorder="1" applyAlignment="1" applyProtection="1">
      <alignment horizontal="center" vertical="center" shrinkToFit="1"/>
    </xf>
    <xf numFmtId="0" fontId="5" fillId="0" borderId="63" xfId="0" applyFont="1" applyBorder="1" applyAlignment="1" applyProtection="1">
      <alignment horizontal="center" vertical="center" shrinkToFit="1"/>
    </xf>
    <xf numFmtId="0" fontId="5" fillId="0" borderId="116" xfId="0" applyFont="1" applyBorder="1" applyAlignment="1" applyProtection="1">
      <alignment horizontal="center" vertical="center" shrinkToFit="1"/>
    </xf>
    <xf numFmtId="0" fontId="5" fillId="0" borderId="117" xfId="0" applyFont="1" applyBorder="1" applyAlignment="1" applyProtection="1">
      <alignment horizontal="center" vertical="center" shrinkToFit="1"/>
    </xf>
    <xf numFmtId="0" fontId="5" fillId="0" borderId="118" xfId="0" applyFont="1" applyBorder="1" applyAlignment="1" applyProtection="1">
      <alignment horizontal="center" vertical="center" shrinkToFit="1"/>
    </xf>
    <xf numFmtId="1" fontId="5" fillId="3" borderId="47" xfId="0" applyNumberFormat="1" applyFont="1" applyFill="1" applyBorder="1" applyAlignment="1" applyProtection="1">
      <alignment vertical="center" wrapText="1"/>
    </xf>
    <xf numFmtId="1" fontId="25" fillId="3" borderId="1" xfId="0" applyNumberFormat="1" applyFont="1" applyFill="1" applyBorder="1" applyAlignment="1" applyProtection="1">
      <alignment vertical="center" wrapText="1"/>
    </xf>
    <xf numFmtId="1" fontId="25" fillId="3" borderId="48" xfId="0" applyNumberFormat="1" applyFont="1" applyFill="1" applyBorder="1" applyAlignment="1" applyProtection="1">
      <alignment vertical="center" wrapText="1"/>
    </xf>
    <xf numFmtId="179" fontId="5" fillId="3" borderId="47" xfId="0" applyNumberFormat="1" applyFont="1" applyFill="1" applyBorder="1" applyAlignment="1" applyProtection="1">
      <alignment vertical="center" wrapText="1"/>
    </xf>
    <xf numFmtId="179" fontId="25" fillId="3" borderId="48" xfId="0" applyNumberFormat="1" applyFont="1" applyFill="1" applyBorder="1" applyAlignment="1" applyProtection="1">
      <alignment vertical="center" wrapText="1"/>
    </xf>
    <xf numFmtId="1" fontId="5" fillId="3" borderId="121" xfId="0" applyNumberFormat="1" applyFont="1" applyFill="1" applyBorder="1" applyAlignment="1" applyProtection="1">
      <alignment vertical="center" wrapText="1"/>
    </xf>
    <xf numFmtId="1" fontId="25" fillId="3" borderId="8" xfId="0" applyNumberFormat="1" applyFont="1" applyFill="1" applyBorder="1" applyAlignment="1" applyProtection="1">
      <alignment horizontal="center" vertical="center" wrapText="1"/>
    </xf>
    <xf numFmtId="1" fontId="5" fillId="3" borderId="100" xfId="0" applyNumberFormat="1" applyFont="1" applyFill="1" applyBorder="1" applyAlignment="1" applyProtection="1">
      <alignment vertical="center" wrapText="1"/>
    </xf>
    <xf numFmtId="179" fontId="5" fillId="3" borderId="121" xfId="0" applyNumberFormat="1" applyFont="1" applyFill="1" applyBorder="1" applyAlignment="1" applyProtection="1">
      <alignment vertical="center" wrapText="1"/>
    </xf>
    <xf numFmtId="1" fontId="5" fillId="3" borderId="120" xfId="0" applyNumberFormat="1" applyFont="1" applyFill="1" applyBorder="1" applyAlignment="1" applyProtection="1">
      <alignment vertical="center" wrapText="1"/>
    </xf>
    <xf numFmtId="1" fontId="25" fillId="3" borderId="24" xfId="0" applyNumberFormat="1" applyFont="1" applyFill="1" applyBorder="1" applyAlignment="1" applyProtection="1">
      <alignment vertical="center" wrapText="1"/>
    </xf>
    <xf numFmtId="181" fontId="25" fillId="3" borderId="119" xfId="0" applyNumberFormat="1" applyFont="1" applyFill="1" applyBorder="1" applyAlignment="1" applyProtection="1">
      <alignment vertical="center" wrapText="1"/>
    </xf>
    <xf numFmtId="179" fontId="5" fillId="3" borderId="120" xfId="0" applyNumberFormat="1" applyFont="1" applyFill="1" applyBorder="1" applyAlignment="1" applyProtection="1">
      <alignment vertical="center" wrapText="1"/>
    </xf>
    <xf numFmtId="179" fontId="25" fillId="3" borderId="119" xfId="0" applyNumberFormat="1" applyFont="1" applyFill="1" applyBorder="1" applyAlignment="1" applyProtection="1">
      <alignment vertical="center" wrapText="1"/>
    </xf>
    <xf numFmtId="1" fontId="5" fillId="3" borderId="122" xfId="0" applyNumberFormat="1" applyFont="1" applyFill="1" applyBorder="1" applyAlignment="1" applyProtection="1">
      <alignment vertical="center" wrapText="1"/>
    </xf>
    <xf numFmtId="1" fontId="25" fillId="3" borderId="33" xfId="0" applyNumberFormat="1" applyFont="1" applyFill="1" applyBorder="1" applyAlignment="1" applyProtection="1">
      <alignment vertical="center" wrapText="1"/>
    </xf>
    <xf numFmtId="181" fontId="25" fillId="3" borderId="101" xfId="0" applyNumberFormat="1" applyFont="1" applyFill="1" applyBorder="1" applyAlignment="1" applyProtection="1">
      <alignment vertical="center" wrapText="1"/>
    </xf>
    <xf numFmtId="179" fontId="5" fillId="3" borderId="122" xfId="0" applyNumberFormat="1" applyFont="1" applyFill="1" applyBorder="1" applyAlignment="1" applyProtection="1">
      <alignment vertical="center" wrapText="1"/>
    </xf>
    <xf numFmtId="179" fontId="25" fillId="3" borderId="101" xfId="0" applyNumberFormat="1" applyFont="1" applyFill="1" applyBorder="1" applyAlignment="1" applyProtection="1">
      <alignment vertical="center" wrapText="1"/>
    </xf>
    <xf numFmtId="1" fontId="5" fillId="3" borderId="164" xfId="0" applyNumberFormat="1" applyFont="1" applyFill="1" applyBorder="1" applyAlignment="1" applyProtection="1">
      <alignment vertical="center" wrapText="1"/>
    </xf>
    <xf numFmtId="1" fontId="25" fillId="3" borderId="153" xfId="0" applyNumberFormat="1" applyFont="1" applyFill="1" applyBorder="1" applyAlignment="1" applyProtection="1">
      <alignment vertical="center" wrapText="1"/>
    </xf>
    <xf numFmtId="181" fontId="25" fillId="3" borderId="165" xfId="0" applyNumberFormat="1" applyFont="1" applyFill="1" applyBorder="1" applyAlignment="1" applyProtection="1">
      <alignment vertical="center" wrapText="1"/>
    </xf>
    <xf numFmtId="179" fontId="5" fillId="3" borderId="164" xfId="0" applyNumberFormat="1" applyFont="1" applyFill="1" applyBorder="1" applyAlignment="1" applyProtection="1">
      <alignment vertical="center" wrapText="1"/>
    </xf>
    <xf numFmtId="179" fontId="25" fillId="3" borderId="165" xfId="0" applyNumberFormat="1" applyFont="1" applyFill="1" applyBorder="1" applyAlignment="1" applyProtection="1">
      <alignment vertical="center" wrapText="1"/>
    </xf>
    <xf numFmtId="1" fontId="25" fillId="3" borderId="8" xfId="0" applyNumberFormat="1" applyFont="1" applyFill="1" applyBorder="1" applyAlignment="1" applyProtection="1">
      <alignment vertical="center" wrapText="1"/>
    </xf>
    <xf numFmtId="181" fontId="25" fillId="3" borderId="100" xfId="0" applyNumberFormat="1" applyFont="1" applyFill="1" applyBorder="1" applyAlignment="1" applyProtection="1">
      <alignment vertical="center" wrapText="1"/>
    </xf>
    <xf numFmtId="179" fontId="25" fillId="3" borderId="100" xfId="0" applyNumberFormat="1" applyFont="1" applyFill="1" applyBorder="1" applyAlignment="1" applyProtection="1">
      <alignment vertical="center" wrapText="1"/>
    </xf>
    <xf numFmtId="1" fontId="25" fillId="3" borderId="22" xfId="0" applyNumberFormat="1" applyFont="1" applyFill="1" applyBorder="1" applyAlignment="1" applyProtection="1">
      <alignment vertical="center" wrapText="1"/>
    </xf>
    <xf numFmtId="181" fontId="25" fillId="3" borderId="28" xfId="0" applyNumberFormat="1" applyFont="1" applyFill="1" applyBorder="1" applyAlignment="1" applyProtection="1">
      <alignment vertical="center" wrapText="1"/>
    </xf>
    <xf numFmtId="0" fontId="5" fillId="0" borderId="161" xfId="0" applyFont="1" applyBorder="1" applyAlignment="1" applyProtection="1">
      <alignment horizontal="center" vertical="center" shrinkToFit="1"/>
    </xf>
    <xf numFmtId="0" fontId="5" fillId="0" borderId="162" xfId="0" applyFont="1" applyBorder="1" applyAlignment="1" applyProtection="1">
      <alignment horizontal="center" vertical="center" shrinkToFit="1"/>
    </xf>
    <xf numFmtId="0" fontId="5" fillId="0" borderId="163" xfId="0" applyFont="1" applyBorder="1" applyAlignment="1" applyProtection="1">
      <alignment horizontal="center" vertical="center" shrinkToFit="1"/>
    </xf>
    <xf numFmtId="0" fontId="5" fillId="0" borderId="77" xfId="0" applyFont="1" applyBorder="1" applyAlignment="1" applyProtection="1">
      <alignment horizontal="center" vertical="center" shrinkToFit="1"/>
    </xf>
    <xf numFmtId="0" fontId="5" fillId="0" borderId="85" xfId="0" applyFont="1" applyBorder="1" applyAlignment="1" applyProtection="1">
      <alignment horizontal="center" vertical="center" shrinkToFit="1"/>
    </xf>
    <xf numFmtId="0" fontId="5" fillId="0" borderId="86" xfId="0" applyFont="1" applyBorder="1" applyAlignment="1" applyProtection="1">
      <alignment horizontal="center" vertical="center" shrinkToFit="1"/>
    </xf>
    <xf numFmtId="0" fontId="5" fillId="0" borderId="84"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179" fontId="5" fillId="0" borderId="0" xfId="0" applyNumberFormat="1" applyFont="1" applyAlignment="1" applyProtection="1">
      <alignment horizontal="center" vertical="center" wrapText="1" shrinkToFit="1"/>
    </xf>
    <xf numFmtId="179" fontId="5" fillId="0" borderId="28" xfId="0" applyNumberFormat="1" applyFont="1" applyBorder="1" applyAlignment="1" applyProtection="1">
      <alignment horizontal="center" vertical="center" shrinkToFit="1"/>
    </xf>
    <xf numFmtId="179" fontId="5" fillId="0" borderId="16" xfId="0" applyNumberFormat="1" applyFont="1" applyBorder="1" applyAlignment="1" applyProtection="1">
      <alignment horizontal="center" vertical="center" shrinkToFit="1"/>
    </xf>
    <xf numFmtId="179" fontId="5" fillId="6" borderId="122" xfId="0" applyNumberFormat="1" applyFont="1" applyFill="1" applyBorder="1" applyAlignment="1" applyProtection="1">
      <alignment vertical="center" shrinkToFit="1"/>
    </xf>
    <xf numFmtId="179" fontId="25" fillId="6" borderId="9" xfId="0" applyNumberFormat="1" applyFont="1" applyFill="1" applyBorder="1" applyAlignment="1" applyProtection="1">
      <alignment vertical="center" shrinkToFit="1"/>
    </xf>
    <xf numFmtId="1" fontId="5" fillId="0" borderId="2" xfId="0" applyNumberFormat="1" applyFont="1" applyBorder="1" applyAlignment="1" applyProtection="1">
      <alignment vertical="center" wrapText="1"/>
    </xf>
    <xf numFmtId="1" fontId="5" fillId="0" borderId="0" xfId="0" applyNumberFormat="1" applyFont="1" applyAlignment="1" applyProtection="1">
      <alignment vertical="center" wrapText="1"/>
    </xf>
    <xf numFmtId="1" fontId="5" fillId="0" borderId="14" xfId="0" applyNumberFormat="1" applyFont="1" applyBorder="1" applyAlignment="1" applyProtection="1">
      <alignment vertical="center" wrapText="1"/>
    </xf>
    <xf numFmtId="1" fontId="5" fillId="0" borderId="21" xfId="0" applyNumberFormat="1" applyFont="1" applyBorder="1" applyAlignment="1" applyProtection="1">
      <alignment vertical="center" wrapText="1"/>
    </xf>
    <xf numFmtId="1" fontId="5" fillId="0" borderId="16" xfId="0" applyNumberFormat="1" applyFont="1" applyBorder="1" applyAlignment="1" applyProtection="1">
      <alignment vertical="center" wrapText="1"/>
    </xf>
    <xf numFmtId="0" fontId="5" fillId="3" borderId="10" xfId="0" applyFont="1" applyFill="1" applyBorder="1" applyAlignment="1" applyProtection="1">
      <alignment horizontal="center" vertical="center" shrinkToFit="1"/>
    </xf>
    <xf numFmtId="0" fontId="5" fillId="3" borderId="11" xfId="0" applyFont="1" applyFill="1" applyBorder="1" applyAlignment="1" applyProtection="1">
      <alignment horizontal="center" vertical="center" shrinkToFit="1"/>
    </xf>
    <xf numFmtId="0" fontId="5" fillId="3" borderId="12" xfId="0" applyFont="1" applyFill="1" applyBorder="1" applyAlignment="1" applyProtection="1">
      <alignment horizontal="center" vertical="center" shrinkToFit="1"/>
    </xf>
    <xf numFmtId="0" fontId="5" fillId="0" borderId="75" xfId="0" applyFont="1" applyBorder="1" applyAlignment="1" applyProtection="1">
      <alignment horizontal="center" vertical="center" shrinkToFit="1"/>
    </xf>
    <xf numFmtId="0" fontId="5" fillId="0" borderId="19" xfId="0" applyFont="1" applyBorder="1" applyAlignment="1" applyProtection="1">
      <alignment horizontal="center" vertical="center" shrinkToFit="1"/>
    </xf>
    <xf numFmtId="0" fontId="5" fillId="0" borderId="20" xfId="0" applyFont="1" applyBorder="1" applyAlignment="1" applyProtection="1">
      <alignment horizontal="center" vertical="center" shrinkToFit="1"/>
    </xf>
    <xf numFmtId="0" fontId="5" fillId="0" borderId="18" xfId="0" applyFont="1" applyBorder="1" applyAlignment="1" applyProtection="1">
      <alignment horizontal="center" vertical="center" shrinkToFit="1"/>
    </xf>
    <xf numFmtId="0" fontId="5" fillId="3" borderId="18" xfId="0" applyFont="1" applyFill="1" applyBorder="1" applyAlignment="1" applyProtection="1">
      <alignment horizontal="center" vertical="center" shrinkToFit="1"/>
    </xf>
    <xf numFmtId="0" fontId="5" fillId="3" borderId="19" xfId="0" applyFont="1" applyFill="1" applyBorder="1" applyAlignment="1" applyProtection="1">
      <alignment horizontal="center" vertical="center" shrinkToFit="1"/>
    </xf>
    <xf numFmtId="0" fontId="5" fillId="3" borderId="20" xfId="0" applyFont="1" applyFill="1" applyBorder="1" applyAlignment="1" applyProtection="1">
      <alignment horizontal="center" vertical="center" shrinkToFit="1"/>
    </xf>
    <xf numFmtId="0" fontId="34" fillId="3" borderId="0" xfId="0" applyFont="1" applyFill="1" applyAlignment="1">
      <alignment horizontal="left" vertical="center"/>
    </xf>
    <xf numFmtId="0" fontId="31" fillId="3" borderId="0" xfId="0" applyFont="1" applyFill="1" applyAlignment="1">
      <alignment horizontal="left" vertical="center"/>
    </xf>
    <xf numFmtId="0" fontId="5" fillId="3" borderId="38" xfId="0" applyFont="1" applyFill="1"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5" fillId="3" borderId="151"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0" fillId="3" borderId="11" xfId="0" applyFill="1" applyBorder="1" applyAlignment="1">
      <alignment horizontal="center" vertical="center"/>
    </xf>
    <xf numFmtId="0" fontId="35" fillId="3" borderId="0" xfId="0" applyFont="1" applyFill="1" applyAlignment="1">
      <alignment horizontal="left" vertical="center"/>
    </xf>
    <xf numFmtId="0" fontId="5" fillId="0" borderId="63" xfId="0" applyFont="1" applyBorder="1" applyAlignment="1" applyProtection="1">
      <alignment horizontal="center" vertical="center" shrinkToFit="1"/>
      <protection locked="0"/>
    </xf>
    <xf numFmtId="0" fontId="10" fillId="3" borderId="0" xfId="0" applyFont="1" applyFill="1" applyAlignment="1">
      <alignment vertical="center" wrapText="1"/>
    </xf>
    <xf numFmtId="0" fontId="27" fillId="7" borderId="54" xfId="0" applyFont="1" applyFill="1" applyBorder="1" applyAlignment="1">
      <alignment horizontal="center" vertical="center"/>
    </xf>
    <xf numFmtId="0" fontId="39" fillId="7" borderId="52" xfId="0" applyFont="1" applyFill="1" applyBorder="1" applyAlignment="1">
      <alignment horizontal="center" vertical="center"/>
    </xf>
    <xf numFmtId="0" fontId="27" fillId="7" borderId="78" xfId="0" applyFont="1" applyFill="1" applyBorder="1">
      <alignment vertical="center"/>
    </xf>
    <xf numFmtId="0" fontId="39" fillId="7" borderId="85" xfId="0" applyFont="1" applyFill="1" applyBorder="1">
      <alignment vertical="center"/>
    </xf>
    <xf numFmtId="0" fontId="13" fillId="3" borderId="86" xfId="0" applyFont="1" applyFill="1" applyBorder="1">
      <alignment vertical="center"/>
    </xf>
    <xf numFmtId="0" fontId="27" fillId="7" borderId="64" xfId="0" applyFont="1" applyFill="1" applyBorder="1">
      <alignment vertical="center"/>
    </xf>
    <xf numFmtId="0" fontId="39" fillId="7" borderId="11" xfId="0" applyFont="1" applyFill="1" applyBorder="1">
      <alignment vertical="center"/>
    </xf>
    <xf numFmtId="0" fontId="5" fillId="6" borderId="8" xfId="0" applyFont="1" applyFill="1" applyBorder="1" applyAlignment="1">
      <alignment horizontal="center" vertical="center" shrinkToFit="1"/>
    </xf>
    <xf numFmtId="0" fontId="5" fillId="6" borderId="22" xfId="0" applyFont="1" applyFill="1" applyBorder="1" applyAlignment="1">
      <alignment horizontal="center" vertical="center" shrinkToFit="1"/>
    </xf>
    <xf numFmtId="1" fontId="5" fillId="6" borderId="45" xfId="0" applyNumberFormat="1" applyFont="1" applyFill="1" applyBorder="1" applyAlignment="1">
      <alignment vertical="center" wrapText="1"/>
    </xf>
    <xf numFmtId="1" fontId="5" fillId="0" borderId="7" xfId="0" applyNumberFormat="1" applyFont="1" applyBorder="1" applyAlignment="1" applyProtection="1">
      <alignment vertical="center" wrapText="1"/>
    </xf>
    <xf numFmtId="1" fontId="5" fillId="0" borderId="3" xfId="0" applyNumberFormat="1" applyFont="1" applyBorder="1" applyAlignment="1" applyProtection="1">
      <alignment vertical="center" wrapText="1"/>
    </xf>
    <xf numFmtId="1" fontId="5" fillId="0" borderId="9" xfId="0" applyNumberFormat="1" applyFont="1" applyBorder="1" applyAlignment="1" applyProtection="1">
      <alignment vertical="center" wrapText="1"/>
    </xf>
    <xf numFmtId="1" fontId="5" fillId="0" borderId="17" xfId="0" applyNumberFormat="1" applyFont="1" applyBorder="1" applyAlignment="1" applyProtection="1">
      <alignment vertical="center" wrapText="1"/>
    </xf>
    <xf numFmtId="0" fontId="5" fillId="0" borderId="11" xfId="0" applyFont="1" applyFill="1" applyBorder="1" applyAlignment="1">
      <alignment horizontal="center" vertical="center"/>
    </xf>
    <xf numFmtId="0" fontId="5" fillId="0" borderId="11" xfId="0" applyFont="1" applyFill="1" applyBorder="1" applyAlignment="1">
      <alignment horizontal="left" vertical="center"/>
    </xf>
    <xf numFmtId="0" fontId="5" fillId="3" borderId="0" xfId="0" applyFont="1" applyFill="1" applyBorder="1">
      <alignment vertical="center"/>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5" fillId="3" borderId="0" xfId="0" applyFont="1" applyFill="1" applyAlignment="1">
      <alignment horizontal="left" vertical="center" indent="1"/>
    </xf>
    <xf numFmtId="0" fontId="5" fillId="3" borderId="0" xfId="0" applyFont="1" applyFill="1" applyAlignment="1">
      <alignment horizontal="left" vertical="top" wrapText="1"/>
    </xf>
    <xf numFmtId="0" fontId="5" fillId="4" borderId="64"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5" fillId="6" borderId="33" xfId="0" applyFont="1" applyFill="1" applyBorder="1" applyAlignment="1">
      <alignment horizontal="left" vertical="center" shrinkToFit="1"/>
    </xf>
    <xf numFmtId="0" fontId="5" fillId="6" borderId="25" xfId="0" applyFont="1" applyFill="1" applyBorder="1" applyAlignment="1">
      <alignment horizontal="left" vertical="center" shrinkToFit="1"/>
    </xf>
    <xf numFmtId="0" fontId="5" fillId="6" borderId="33" xfId="0" applyFont="1" applyFill="1" applyBorder="1" applyAlignment="1">
      <alignment horizontal="center" vertical="center" shrinkToFit="1"/>
    </xf>
    <xf numFmtId="0" fontId="5" fillId="6" borderId="34" xfId="0" applyFont="1" applyFill="1" applyBorder="1" applyAlignment="1">
      <alignment horizontal="center" vertical="center" shrinkToFit="1"/>
    </xf>
    <xf numFmtId="0" fontId="5" fillId="0" borderId="76" xfId="0" applyFont="1" applyBorder="1" applyAlignment="1">
      <alignment horizontal="center" vertical="center" shrinkToFit="1"/>
    </xf>
    <xf numFmtId="0" fontId="5" fillId="0" borderId="49" xfId="0" applyFont="1" applyBorder="1" applyAlignment="1">
      <alignment horizontal="center" vertical="center" shrinkToFit="1"/>
    </xf>
    <xf numFmtId="0" fontId="16" fillId="2" borderId="33" xfId="0" applyFont="1" applyFill="1" applyBorder="1" applyAlignment="1" applyProtection="1">
      <alignment horizontal="left" vertical="center" wrapText="1"/>
      <protection locked="0"/>
    </xf>
    <xf numFmtId="0" fontId="16" fillId="2" borderId="34" xfId="0" applyFont="1" applyFill="1" applyBorder="1" applyAlignment="1" applyProtection="1">
      <alignment horizontal="left" vertical="center" wrapText="1"/>
      <protection locked="0"/>
    </xf>
    <xf numFmtId="0" fontId="16" fillId="2" borderId="35"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wrapText="1"/>
      <protection locked="0"/>
    </xf>
    <xf numFmtId="0" fontId="16" fillId="2" borderId="31" xfId="0" applyFont="1" applyFill="1" applyBorder="1" applyAlignment="1" applyProtection="1">
      <alignment horizontal="left" vertical="center" wrapText="1"/>
      <protection locked="0"/>
    </xf>
    <xf numFmtId="0" fontId="16" fillId="2" borderId="24" xfId="0" applyFont="1" applyFill="1" applyBorder="1" applyAlignment="1" applyProtection="1">
      <alignment horizontal="left" vertical="center" wrapText="1"/>
      <protection locked="0"/>
    </xf>
    <xf numFmtId="0" fontId="16" fillId="2" borderId="28"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center" vertical="center" wrapText="1"/>
      <protection locked="0"/>
    </xf>
    <xf numFmtId="0" fontId="5" fillId="0" borderId="80" xfId="0" applyFont="1" applyBorder="1" applyAlignment="1" applyProtection="1">
      <alignment horizontal="center" vertical="center"/>
      <protection locked="0"/>
    </xf>
    <xf numFmtId="0" fontId="5" fillId="2" borderId="36"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textRotation="255" shrinkToFit="1"/>
      <protection locked="0"/>
    </xf>
    <xf numFmtId="0" fontId="5" fillId="5" borderId="111" xfId="0" applyFont="1" applyFill="1" applyBorder="1" applyAlignment="1" applyProtection="1">
      <alignment horizontal="center" vertical="center" wrapText="1"/>
      <protection locked="0"/>
    </xf>
    <xf numFmtId="0" fontId="5" fillId="5" borderId="112" xfId="0" applyFont="1" applyFill="1" applyBorder="1" applyAlignment="1" applyProtection="1">
      <alignment horizontal="center" vertical="center" wrapText="1"/>
      <protection locked="0"/>
    </xf>
    <xf numFmtId="0" fontId="5" fillId="5" borderId="113" xfId="0" applyFont="1" applyFill="1" applyBorder="1" applyAlignment="1" applyProtection="1">
      <alignment horizontal="center" vertical="center" wrapText="1"/>
      <protection locked="0"/>
    </xf>
    <xf numFmtId="0" fontId="4" fillId="0" borderId="94" xfId="0" applyFont="1" applyBorder="1" applyAlignment="1" applyProtection="1">
      <alignment horizontal="center" vertical="center" wrapText="1"/>
    </xf>
    <xf numFmtId="0" fontId="4" fillId="0" borderId="95" xfId="0" applyFont="1" applyBorder="1" applyAlignment="1" applyProtection="1">
      <alignment horizontal="center" vertical="center" wrapText="1"/>
    </xf>
    <xf numFmtId="0" fontId="4" fillId="0" borderId="96" xfId="0" applyFont="1" applyBorder="1" applyAlignment="1" applyProtection="1">
      <alignment horizontal="center" vertical="center" wrapText="1"/>
    </xf>
    <xf numFmtId="0" fontId="5" fillId="5" borderId="27" xfId="0" applyFont="1" applyFill="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0" fontId="8" fillId="5" borderId="64"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4" fillId="0" borderId="58" xfId="0" applyFont="1" applyBorder="1" applyAlignment="1" applyProtection="1">
      <alignment horizontal="center" vertical="center" wrapText="1"/>
    </xf>
    <xf numFmtId="0" fontId="4" fillId="0" borderId="59" xfId="0" applyFont="1" applyBorder="1" applyAlignment="1" applyProtection="1">
      <alignment horizontal="center" vertical="center" wrapText="1"/>
    </xf>
    <xf numFmtId="0" fontId="4" fillId="0" borderId="60" xfId="0" applyFont="1" applyBorder="1" applyAlignment="1" applyProtection="1">
      <alignment horizontal="center" vertical="center" wrapText="1"/>
    </xf>
    <xf numFmtId="0" fontId="5" fillId="5" borderId="106" xfId="0" applyFont="1" applyFill="1" applyBorder="1" applyAlignment="1" applyProtection="1">
      <alignment horizontal="center" vertical="center" wrapText="1"/>
      <protection locked="0"/>
    </xf>
    <xf numFmtId="0" fontId="5" fillId="5" borderId="74" xfId="0" applyFont="1" applyFill="1" applyBorder="1" applyAlignment="1" applyProtection="1">
      <alignment horizontal="center" vertical="center" wrapText="1"/>
      <protection locked="0"/>
    </xf>
    <xf numFmtId="0" fontId="5" fillId="5" borderId="107" xfId="0" applyFont="1" applyFill="1" applyBorder="1" applyAlignment="1" applyProtection="1">
      <alignment horizontal="center" vertical="center" wrapText="1"/>
      <protection locked="0"/>
    </xf>
    <xf numFmtId="31" fontId="5" fillId="5" borderId="108" xfId="0" applyNumberFormat="1" applyFont="1" applyFill="1" applyBorder="1" applyAlignment="1" applyProtection="1">
      <alignment horizontal="center" vertical="center" wrapText="1"/>
      <protection locked="0"/>
    </xf>
    <xf numFmtId="31" fontId="5" fillId="5" borderId="109" xfId="0" applyNumberFormat="1" applyFont="1" applyFill="1" applyBorder="1" applyAlignment="1" applyProtection="1">
      <alignment horizontal="center" vertical="center" wrapText="1"/>
      <protection locked="0"/>
    </xf>
    <xf numFmtId="31" fontId="5" fillId="5" borderId="110" xfId="0" applyNumberFormat="1" applyFont="1" applyFill="1" applyBorder="1" applyAlignment="1" applyProtection="1">
      <alignment horizontal="center" vertical="center" wrapText="1"/>
      <protection locked="0"/>
    </xf>
    <xf numFmtId="0" fontId="19" fillId="0" borderId="88" xfId="0" applyFont="1" applyBorder="1" applyAlignment="1" applyProtection="1">
      <alignment horizontal="center" vertical="center" wrapText="1"/>
    </xf>
    <xf numFmtId="0" fontId="19" fillId="0" borderId="89" xfId="0" applyFont="1" applyBorder="1" applyAlignment="1" applyProtection="1">
      <alignment horizontal="center" vertical="center" wrapText="1"/>
    </xf>
    <xf numFmtId="0" fontId="19" fillId="0" borderId="90" xfId="0" applyFont="1" applyBorder="1" applyAlignment="1" applyProtection="1">
      <alignment horizontal="center" vertical="center" wrapText="1"/>
    </xf>
    <xf numFmtId="0" fontId="5" fillId="5" borderId="12" xfId="0" applyFont="1" applyFill="1" applyBorder="1" applyAlignment="1" applyProtection="1">
      <alignment horizontal="center" vertical="center" wrapText="1"/>
      <protection locked="0"/>
    </xf>
    <xf numFmtId="0" fontId="5" fillId="6" borderId="39" xfId="0" applyFont="1" applyFill="1" applyBorder="1" applyAlignment="1">
      <alignment horizontal="left" vertical="center" shrinkToFit="1"/>
    </xf>
    <xf numFmtId="179" fontId="5" fillId="0" borderId="27" xfId="0" applyNumberFormat="1" applyFont="1" applyBorder="1" applyAlignment="1" applyProtection="1">
      <alignment horizontal="center" vertical="center" shrinkToFit="1"/>
    </xf>
    <xf numFmtId="179" fontId="5" fillId="0" borderId="26" xfId="0" applyNumberFormat="1" applyFont="1" applyBorder="1" applyAlignment="1" applyProtection="1">
      <alignment horizontal="center" vertical="center" shrinkToFit="1"/>
    </xf>
    <xf numFmtId="0" fontId="5" fillId="3" borderId="138" xfId="0" applyFont="1" applyFill="1" applyBorder="1" applyAlignment="1" applyProtection="1">
      <alignment horizontal="left" vertical="center" wrapText="1"/>
    </xf>
    <xf numFmtId="0" fontId="5" fillId="3" borderId="139" xfId="0" applyFont="1" applyFill="1" applyBorder="1" applyAlignment="1" applyProtection="1">
      <alignment horizontal="left" vertical="center" wrapText="1"/>
    </xf>
    <xf numFmtId="0" fontId="5" fillId="3" borderId="140" xfId="0" applyFont="1" applyFill="1" applyBorder="1" applyAlignment="1" applyProtection="1">
      <alignment horizontal="left" vertical="center" wrapText="1"/>
    </xf>
    <xf numFmtId="0" fontId="5" fillId="3" borderId="58" xfId="0" applyFont="1" applyFill="1" applyBorder="1" applyAlignment="1" applyProtection="1">
      <alignment horizontal="left" vertical="center" wrapText="1"/>
    </xf>
    <xf numFmtId="0" fontId="5" fillId="3" borderId="59" xfId="0" applyFont="1" applyFill="1" applyBorder="1" applyAlignment="1" applyProtection="1">
      <alignment horizontal="left" vertical="center" wrapText="1"/>
    </xf>
    <xf numFmtId="0" fontId="5" fillId="3" borderId="60" xfId="0" applyFont="1" applyFill="1" applyBorder="1" applyAlignment="1" applyProtection="1">
      <alignment horizontal="left" vertical="center" wrapText="1"/>
    </xf>
    <xf numFmtId="180" fontId="25" fillId="6" borderId="25" xfId="0" applyNumberFormat="1" applyFont="1" applyFill="1" applyBorder="1" applyAlignment="1">
      <alignment horizontal="center" vertical="center" wrapText="1"/>
    </xf>
    <xf numFmtId="180" fontId="25" fillId="6" borderId="26" xfId="0" applyNumberFormat="1" applyFont="1" applyFill="1" applyBorder="1" applyAlignment="1">
      <alignment horizontal="center" vertical="center" wrapText="1"/>
    </xf>
    <xf numFmtId="179" fontId="5" fillId="0" borderId="21" xfId="0" applyNumberFormat="1" applyFont="1" applyBorder="1" applyAlignment="1" applyProtection="1">
      <alignment horizontal="center" vertical="center" shrinkToFit="1"/>
    </xf>
    <xf numFmtId="179" fontId="5" fillId="0" borderId="17" xfId="0" applyNumberFormat="1" applyFont="1" applyBorder="1" applyAlignment="1" applyProtection="1">
      <alignment horizontal="center" vertical="center" shrinkToFit="1"/>
    </xf>
    <xf numFmtId="180" fontId="25" fillId="4" borderId="25" xfId="0" applyNumberFormat="1" applyFont="1" applyFill="1" applyBorder="1" applyAlignment="1">
      <alignment horizontal="center" vertical="center" wrapText="1"/>
    </xf>
    <xf numFmtId="180" fontId="25" fillId="4" borderId="26" xfId="0" applyNumberFormat="1" applyFont="1" applyFill="1" applyBorder="1" applyAlignment="1">
      <alignment horizontal="center" vertical="center" wrapText="1"/>
    </xf>
    <xf numFmtId="180" fontId="5" fillId="0" borderId="49" xfId="0" applyNumberFormat="1" applyFont="1" applyBorder="1" applyAlignment="1">
      <alignment horizontal="center" vertical="center" wrapText="1"/>
    </xf>
    <xf numFmtId="180" fontId="5" fillId="0" borderId="50" xfId="0" applyNumberFormat="1" applyFont="1" applyBorder="1" applyAlignment="1">
      <alignment horizontal="center" vertical="center" wrapText="1"/>
    </xf>
    <xf numFmtId="0" fontId="5" fillId="3" borderId="40" xfId="0" applyFont="1" applyFill="1" applyBorder="1" applyAlignment="1" applyProtection="1">
      <alignment horizontal="center" vertical="center" wrapText="1" shrinkToFit="1"/>
    </xf>
    <xf numFmtId="0" fontId="5" fillId="3" borderId="41" xfId="0" applyFont="1" applyFill="1" applyBorder="1" applyAlignment="1" applyProtection="1">
      <alignment horizontal="center" vertical="center" wrapText="1" shrinkToFit="1"/>
    </xf>
    <xf numFmtId="0" fontId="5" fillId="3" borderId="122" xfId="0" applyFont="1" applyFill="1" applyBorder="1" applyAlignment="1" applyProtection="1">
      <alignment horizontal="center" vertical="center" wrapText="1" shrinkToFit="1"/>
    </xf>
    <xf numFmtId="0" fontId="5" fillId="3" borderId="120" xfId="0" applyFont="1" applyFill="1" applyBorder="1" applyAlignment="1" applyProtection="1">
      <alignment horizontal="center" vertical="center" shrinkToFit="1"/>
    </xf>
    <xf numFmtId="0" fontId="5" fillId="3" borderId="37" xfId="0" applyFont="1" applyFill="1" applyBorder="1" applyAlignment="1" applyProtection="1">
      <alignment horizontal="center" vertical="center" wrapText="1" shrinkToFit="1"/>
    </xf>
    <xf numFmtId="179" fontId="5" fillId="0" borderId="88" xfId="0" applyNumberFormat="1" applyFont="1" applyBorder="1" applyAlignment="1" applyProtection="1">
      <alignment horizontal="center" vertical="center" shrinkToFit="1"/>
    </xf>
    <xf numFmtId="179" fontId="5" fillId="0" borderId="89" xfId="0" applyNumberFormat="1" applyFont="1" applyBorder="1" applyAlignment="1" applyProtection="1">
      <alignment horizontal="center" vertical="center" shrinkToFit="1"/>
    </xf>
    <xf numFmtId="179" fontId="5" fillId="0" borderId="90" xfId="0" applyNumberFormat="1" applyFont="1" applyBorder="1" applyAlignment="1" applyProtection="1">
      <alignment horizontal="center" vertical="center" shrinkToFit="1"/>
    </xf>
    <xf numFmtId="180" fontId="25" fillId="4" borderId="0" xfId="0" applyNumberFormat="1" applyFont="1" applyFill="1" applyBorder="1" applyAlignment="1">
      <alignment horizontal="center" vertical="center" wrapText="1"/>
    </xf>
    <xf numFmtId="0" fontId="16" fillId="3" borderId="7" xfId="0"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0" fontId="16" fillId="3" borderId="40" xfId="0" applyFont="1" applyFill="1" applyBorder="1" applyAlignment="1" applyProtection="1">
      <alignment horizontal="center" vertical="center" wrapText="1"/>
    </xf>
    <xf numFmtId="0" fontId="16" fillId="3" borderId="28"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wrapText="1"/>
    </xf>
    <xf numFmtId="0" fontId="24" fillId="3" borderId="37" xfId="0" applyFont="1" applyFill="1" applyBorder="1" applyAlignment="1" applyProtection="1">
      <alignment horizontal="center" vertical="center" wrapText="1"/>
    </xf>
    <xf numFmtId="0" fontId="24" fillId="3" borderId="9" xfId="0" applyFont="1" applyFill="1" applyBorder="1" applyAlignment="1" applyProtection="1">
      <alignment horizontal="center" vertical="center" wrapText="1"/>
    </xf>
    <xf numFmtId="0" fontId="24" fillId="3" borderId="17" xfId="0" applyFont="1" applyFill="1" applyBorder="1" applyAlignment="1" applyProtection="1">
      <alignment horizontal="center" vertical="center" wrapText="1"/>
    </xf>
    <xf numFmtId="179" fontId="5" fillId="0" borderId="7" xfId="0" applyNumberFormat="1" applyFont="1" applyBorder="1" applyAlignment="1" applyProtection="1">
      <alignment horizontal="center" vertical="center" wrapText="1" shrinkToFit="1"/>
    </xf>
    <xf numFmtId="179" fontId="5" fillId="0" borderId="3" xfId="0" applyNumberFormat="1" applyFont="1" applyBorder="1" applyAlignment="1" applyProtection="1">
      <alignment horizontal="center" vertical="center" wrapText="1" shrinkToFit="1"/>
    </xf>
    <xf numFmtId="179" fontId="5" fillId="0" borderId="40" xfId="0" applyNumberFormat="1" applyFont="1" applyBorder="1" applyAlignment="1" applyProtection="1">
      <alignment horizontal="center" vertical="center" wrapText="1" shrinkToFit="1"/>
    </xf>
    <xf numFmtId="179" fontId="5" fillId="0" borderId="41" xfId="0" applyNumberFormat="1" applyFont="1" applyBorder="1" applyAlignment="1" applyProtection="1">
      <alignment horizontal="center" vertical="center" wrapText="1" shrinkToFit="1"/>
    </xf>
    <xf numFmtId="31" fontId="5" fillId="5" borderId="155" xfId="0" applyNumberFormat="1" applyFont="1" applyFill="1" applyBorder="1" applyAlignment="1" applyProtection="1">
      <alignment horizontal="center" vertical="center" wrapText="1"/>
      <protection locked="0"/>
    </xf>
    <xf numFmtId="31" fontId="5" fillId="5" borderId="156" xfId="0" applyNumberFormat="1" applyFont="1" applyFill="1" applyBorder="1" applyAlignment="1" applyProtection="1">
      <alignment horizontal="center" vertical="center" wrapText="1"/>
      <protection locked="0"/>
    </xf>
    <xf numFmtId="31" fontId="5" fillId="5" borderId="157" xfId="0" applyNumberFormat="1" applyFont="1" applyFill="1" applyBorder="1" applyAlignment="1" applyProtection="1">
      <alignment horizontal="center" vertical="center" wrapText="1"/>
      <protection locked="0"/>
    </xf>
    <xf numFmtId="31" fontId="5" fillId="5" borderId="114" xfId="0" applyNumberFormat="1" applyFont="1" applyFill="1" applyBorder="1" applyAlignment="1" applyProtection="1">
      <alignment horizontal="center" vertical="center" wrapText="1"/>
      <protection locked="0"/>
    </xf>
    <xf numFmtId="31" fontId="5" fillId="5" borderId="67" xfId="0" applyNumberFormat="1" applyFont="1" applyFill="1" applyBorder="1" applyAlignment="1" applyProtection="1">
      <alignment horizontal="center" vertical="center" wrapText="1"/>
      <protection locked="0"/>
    </xf>
    <xf numFmtId="31" fontId="5" fillId="5" borderId="115" xfId="0" applyNumberFormat="1" applyFont="1" applyFill="1" applyBorder="1" applyAlignment="1" applyProtection="1">
      <alignment horizontal="center" vertical="center" wrapText="1"/>
      <protection locked="0"/>
    </xf>
    <xf numFmtId="0" fontId="5" fillId="5" borderId="141" xfId="0" applyFont="1" applyFill="1" applyBorder="1" applyAlignment="1" applyProtection="1">
      <alignment horizontal="center" vertical="center" wrapText="1"/>
      <protection locked="0"/>
    </xf>
    <xf numFmtId="0" fontId="5" fillId="5" borderId="72" xfId="0" applyFont="1" applyFill="1" applyBorder="1" applyAlignment="1" applyProtection="1">
      <alignment horizontal="center" vertical="center" wrapText="1"/>
      <protection locked="0"/>
    </xf>
    <xf numFmtId="0" fontId="5" fillId="5" borderId="142" xfId="0" applyFont="1" applyFill="1" applyBorder="1" applyAlignment="1" applyProtection="1">
      <alignment horizontal="center" vertical="center" wrapText="1"/>
      <protection locked="0"/>
    </xf>
    <xf numFmtId="0" fontId="5" fillId="5" borderId="166" xfId="0" applyFont="1" applyFill="1" applyBorder="1" applyAlignment="1" applyProtection="1">
      <alignment horizontal="center" vertical="center" wrapText="1"/>
      <protection locked="0"/>
    </xf>
    <xf numFmtId="0" fontId="5" fillId="5" borderId="167" xfId="0" applyFont="1" applyFill="1" applyBorder="1" applyAlignment="1" applyProtection="1">
      <alignment horizontal="center" vertical="center" wrapText="1"/>
      <protection locked="0"/>
    </xf>
    <xf numFmtId="0" fontId="5" fillId="5" borderId="168" xfId="0" applyFont="1" applyFill="1" applyBorder="1" applyAlignment="1" applyProtection="1">
      <alignment horizontal="center" vertical="center" wrapText="1"/>
      <protection locked="0"/>
    </xf>
    <xf numFmtId="0" fontId="5" fillId="5" borderId="169" xfId="0" applyFont="1" applyFill="1" applyBorder="1" applyAlignment="1" applyProtection="1">
      <alignment horizontal="center" vertical="center" wrapText="1"/>
      <protection locked="0"/>
    </xf>
    <xf numFmtId="0" fontId="5" fillId="5" borderId="40"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5" fillId="5" borderId="119"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32" xfId="0" applyFont="1" applyFill="1" applyBorder="1" applyAlignment="1" applyProtection="1">
      <alignment horizontal="center" vertical="center" wrapText="1"/>
      <protection locked="0"/>
    </xf>
    <xf numFmtId="0" fontId="5" fillId="5" borderId="14"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20" fontId="8" fillId="5" borderId="64" xfId="0" applyNumberFormat="1" applyFont="1" applyFill="1" applyBorder="1" applyAlignment="1" applyProtection="1">
      <alignment horizontal="center" vertical="center"/>
      <protection locked="0"/>
    </xf>
    <xf numFmtId="20" fontId="8" fillId="5" borderId="25" xfId="0" applyNumberFormat="1" applyFont="1" applyFill="1" applyBorder="1" applyAlignment="1" applyProtection="1">
      <alignment horizontal="center" vertical="center"/>
      <protection locked="0"/>
    </xf>
    <xf numFmtId="20" fontId="8" fillId="5" borderId="13" xfId="0" applyNumberFormat="1"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5" fillId="5" borderId="103" xfId="0" applyFont="1" applyFill="1" applyBorder="1" applyAlignment="1" applyProtection="1">
      <alignment horizontal="center" vertical="center" wrapText="1"/>
      <protection locked="0"/>
    </xf>
    <xf numFmtId="0" fontId="5" fillId="5" borderId="104" xfId="0" applyFont="1" applyFill="1" applyBorder="1" applyAlignment="1" applyProtection="1">
      <alignment horizontal="center" vertical="center" wrapText="1"/>
      <protection locked="0"/>
    </xf>
    <xf numFmtId="0" fontId="5" fillId="5" borderId="105" xfId="0" applyFont="1" applyFill="1" applyBorder="1" applyAlignment="1" applyProtection="1">
      <alignment horizontal="center" vertical="center" wrapText="1"/>
      <protection locked="0"/>
    </xf>
    <xf numFmtId="0" fontId="5" fillId="0" borderId="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0"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0" fontId="16" fillId="3" borderId="122" xfId="0" applyFont="1" applyFill="1" applyBorder="1" applyAlignment="1" applyProtection="1">
      <alignment horizontal="center" vertical="center" wrapText="1"/>
    </xf>
    <xf numFmtId="0" fontId="16" fillId="3" borderId="121" xfId="0" applyFont="1" applyFill="1" applyBorder="1" applyAlignment="1" applyProtection="1">
      <alignment horizontal="center" vertical="center" wrapText="1"/>
    </xf>
    <xf numFmtId="0" fontId="16" fillId="3" borderId="123" xfId="0" applyFont="1" applyFill="1" applyBorder="1" applyAlignment="1" applyProtection="1">
      <alignment horizontal="center" vertical="center" wrapText="1"/>
    </xf>
    <xf numFmtId="0" fontId="5" fillId="5" borderId="66" xfId="0" applyFont="1" applyFill="1" applyBorder="1" applyAlignment="1" applyProtection="1">
      <alignment horizontal="left" vertical="center"/>
      <protection locked="0"/>
    </xf>
    <xf numFmtId="0" fontId="5" fillId="5" borderId="67" xfId="0" applyFont="1" applyFill="1" applyBorder="1" applyAlignment="1" applyProtection="1">
      <alignment horizontal="left" vertical="center"/>
      <protection locked="0"/>
    </xf>
    <xf numFmtId="0" fontId="5" fillId="5" borderId="68" xfId="0" applyFont="1" applyFill="1" applyBorder="1" applyAlignment="1" applyProtection="1">
      <alignment horizontal="left" vertical="center"/>
      <protection locked="0"/>
    </xf>
    <xf numFmtId="0" fontId="5" fillId="5" borderId="69" xfId="0" applyFont="1" applyFill="1" applyBorder="1" applyAlignment="1" applyProtection="1">
      <alignment horizontal="left" vertical="center"/>
      <protection locked="0"/>
    </xf>
    <xf numFmtId="0" fontId="5" fillId="5" borderId="0" xfId="0" applyFont="1" applyFill="1" applyAlignment="1" applyProtection="1">
      <alignment horizontal="left" vertical="center"/>
      <protection locked="0"/>
    </xf>
    <xf numFmtId="0" fontId="5" fillId="5" borderId="70" xfId="0" applyFont="1" applyFill="1" applyBorder="1" applyAlignment="1" applyProtection="1">
      <alignment horizontal="left" vertical="center"/>
      <protection locked="0"/>
    </xf>
    <xf numFmtId="0" fontId="5" fillId="5" borderId="71" xfId="0" applyFont="1" applyFill="1" applyBorder="1" applyAlignment="1" applyProtection="1">
      <alignment horizontal="left" vertical="center"/>
      <protection locked="0"/>
    </xf>
    <xf numFmtId="0" fontId="5" fillId="5" borderId="72" xfId="0" applyFont="1" applyFill="1" applyBorder="1" applyAlignment="1" applyProtection="1">
      <alignment horizontal="left" vertical="center"/>
      <protection locked="0"/>
    </xf>
    <xf numFmtId="0" fontId="5" fillId="5" borderId="73" xfId="0" applyFont="1" applyFill="1" applyBorder="1" applyAlignment="1" applyProtection="1">
      <alignment horizontal="left" vertical="center"/>
      <protection locked="0"/>
    </xf>
    <xf numFmtId="0" fontId="24" fillId="3" borderId="39" xfId="0" applyFont="1" applyFill="1" applyBorder="1" applyAlignment="1" applyProtection="1">
      <alignment horizontal="center" vertical="center" wrapText="1"/>
    </xf>
    <xf numFmtId="0" fontId="24" fillId="3" borderId="38" xfId="0" applyFont="1" applyFill="1" applyBorder="1" applyAlignment="1" applyProtection="1">
      <alignment horizontal="center" vertical="center" wrapText="1"/>
    </xf>
    <xf numFmtId="0" fontId="24" fillId="3" borderId="45" xfId="0" applyFont="1" applyFill="1" applyBorder="1" applyAlignment="1" applyProtection="1">
      <alignment horizontal="center" vertical="center" wrapText="1"/>
    </xf>
    <xf numFmtId="0" fontId="5" fillId="0" borderId="27"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5" borderId="48" xfId="0" applyFont="1" applyFill="1" applyBorder="1" applyAlignment="1" applyProtection="1">
      <alignment horizontal="center" vertical="center" wrapText="1"/>
      <protection locked="0"/>
    </xf>
    <xf numFmtId="0" fontId="5" fillId="5" borderId="100" xfId="0" applyFont="1" applyFill="1" applyBorder="1" applyAlignment="1" applyProtection="1">
      <alignment horizontal="center" vertical="center" wrapText="1"/>
      <protection locked="0"/>
    </xf>
    <xf numFmtId="0" fontId="4" fillId="0" borderId="55" xfId="0" applyFont="1" applyBorder="1" applyAlignment="1" applyProtection="1">
      <alignment horizontal="center" vertical="center" wrapText="1"/>
    </xf>
    <xf numFmtId="0" fontId="4" fillId="0" borderId="56" xfId="0" applyFont="1" applyBorder="1" applyAlignment="1" applyProtection="1">
      <alignment horizontal="center" vertical="center" wrapText="1"/>
    </xf>
    <xf numFmtId="0" fontId="4" fillId="0" borderId="57" xfId="0" applyFont="1" applyBorder="1" applyAlignment="1" applyProtection="1">
      <alignment horizontal="center" vertical="center" wrapText="1"/>
    </xf>
    <xf numFmtId="0" fontId="7" fillId="5" borderId="0" xfId="0" applyFont="1" applyFill="1" applyAlignment="1" applyProtection="1">
      <alignment horizontal="center" vertical="center"/>
      <protection locked="0"/>
    </xf>
    <xf numFmtId="0" fontId="7" fillId="0" borderId="0" xfId="0" applyFont="1" applyAlignment="1" applyProtection="1">
      <alignment horizontal="center" vertical="center"/>
    </xf>
    <xf numFmtId="176" fontId="8" fillId="0" borderId="64" xfId="0" applyNumberFormat="1" applyFont="1" applyBorder="1" applyAlignment="1" applyProtection="1">
      <alignment horizontal="center" vertical="center"/>
      <protection locked="0"/>
    </xf>
    <xf numFmtId="176" fontId="8" fillId="0" borderId="13" xfId="0" applyNumberFormat="1" applyFont="1" applyBorder="1" applyAlignment="1" applyProtection="1">
      <alignment horizontal="center" vertical="center"/>
      <protection locked="0"/>
    </xf>
    <xf numFmtId="0" fontId="5" fillId="0" borderId="32" xfId="0" applyFont="1" applyBorder="1" applyAlignment="1" applyProtection="1">
      <alignment horizontal="center" vertical="center" wrapText="1"/>
    </xf>
    <xf numFmtId="0" fontId="5" fillId="0" borderId="148" xfId="0" applyFont="1" applyBorder="1" applyAlignment="1" applyProtection="1">
      <alignment horizontal="center" vertical="center" wrapText="1"/>
    </xf>
    <xf numFmtId="0" fontId="5" fillId="0" borderId="149" xfId="0" applyFont="1" applyBorder="1" applyAlignment="1" applyProtection="1">
      <alignment horizontal="center" vertical="center" wrapText="1"/>
    </xf>
    <xf numFmtId="0" fontId="5" fillId="0" borderId="150" xfId="0" applyFont="1" applyBorder="1" applyAlignment="1" applyProtection="1">
      <alignment horizontal="center" vertical="center" wrapText="1"/>
    </xf>
    <xf numFmtId="178" fontId="16" fillId="5" borderId="0" xfId="0" applyNumberFormat="1" applyFont="1" applyFill="1" applyAlignment="1" applyProtection="1">
      <alignment horizontal="center" vertical="center" shrinkToFit="1"/>
      <protection locked="0"/>
    </xf>
    <xf numFmtId="178" fontId="16" fillId="5" borderId="31" xfId="0" applyNumberFormat="1" applyFont="1" applyFill="1" applyBorder="1" applyAlignment="1" applyProtection="1">
      <alignment horizontal="center" vertical="center" shrinkToFit="1"/>
      <protection locked="0"/>
    </xf>
    <xf numFmtId="0" fontId="16" fillId="0" borderId="125" xfId="0" applyFont="1" applyBorder="1" applyAlignment="1" applyProtection="1">
      <alignment horizontal="left" vertical="center" wrapText="1"/>
    </xf>
    <xf numFmtId="0" fontId="16" fillId="0" borderId="126" xfId="0" applyFont="1" applyBorder="1" applyAlignment="1" applyProtection="1">
      <alignment horizontal="left" vertical="center" wrapText="1"/>
    </xf>
    <xf numFmtId="0" fontId="16" fillId="0" borderId="127" xfId="0" applyFont="1" applyBorder="1" applyAlignment="1" applyProtection="1">
      <alignment horizontal="left" vertical="center" wrapText="1"/>
    </xf>
    <xf numFmtId="0" fontId="16" fillId="0" borderId="129" xfId="0" applyFont="1" applyBorder="1" applyAlignment="1" applyProtection="1">
      <alignment horizontal="left" vertical="center" wrapText="1"/>
    </xf>
    <xf numFmtId="0" fontId="16" fillId="0" borderId="130" xfId="0" applyFont="1" applyBorder="1" applyAlignment="1" applyProtection="1">
      <alignment horizontal="left" vertical="center" wrapText="1"/>
    </xf>
    <xf numFmtId="0" fontId="16" fillId="0" borderId="131" xfId="0" applyFont="1" applyBorder="1" applyAlignment="1" applyProtection="1">
      <alignment horizontal="left" vertical="center" wrapText="1"/>
    </xf>
    <xf numFmtId="0" fontId="16" fillId="0" borderId="134" xfId="0" applyFont="1" applyBorder="1" applyAlignment="1" applyProtection="1">
      <alignment horizontal="left" vertical="center" wrapText="1"/>
    </xf>
    <xf numFmtId="0" fontId="16" fillId="0" borderId="135" xfId="0" applyFont="1" applyBorder="1" applyAlignment="1" applyProtection="1">
      <alignment horizontal="left" vertical="center" wrapText="1"/>
    </xf>
    <xf numFmtId="0" fontId="16" fillId="0" borderId="136" xfId="0" applyFont="1" applyBorder="1" applyAlignment="1" applyProtection="1">
      <alignment horizontal="left" vertical="center" wrapText="1"/>
    </xf>
    <xf numFmtId="0" fontId="5" fillId="0" borderId="46" xfId="0" applyFont="1" applyBorder="1" applyAlignment="1" applyProtection="1">
      <alignment horizontal="center" vertical="center" wrapText="1"/>
    </xf>
    <xf numFmtId="0" fontId="5" fillId="0" borderId="38"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16" fillId="0" borderId="128" xfId="0" applyFont="1" applyBorder="1" applyAlignment="1" applyProtection="1">
      <alignment horizontal="center" vertical="center" wrapText="1"/>
    </xf>
    <xf numFmtId="0" fontId="16" fillId="0" borderId="132" xfId="0" applyFont="1" applyBorder="1" applyAlignment="1" applyProtection="1">
      <alignment horizontal="center" vertical="center" wrapText="1"/>
    </xf>
    <xf numFmtId="0" fontId="16" fillId="0" borderId="137" xfId="0" applyFont="1" applyBorder="1" applyAlignment="1" applyProtection="1">
      <alignment horizontal="center" vertical="center" wrapText="1"/>
    </xf>
    <xf numFmtId="0" fontId="16" fillId="2" borderId="152"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16" fillId="2" borderId="33" xfId="0" applyFont="1" applyFill="1" applyBorder="1" applyAlignment="1" applyProtection="1">
      <alignment horizontal="center" vertical="center" shrinkToFit="1"/>
      <protection locked="0"/>
    </xf>
    <xf numFmtId="0" fontId="16" fillId="2" borderId="34" xfId="0" applyFont="1" applyFill="1" applyBorder="1" applyAlignment="1" applyProtection="1">
      <alignment horizontal="center" vertical="center" shrinkToFit="1"/>
      <protection locked="0"/>
    </xf>
    <xf numFmtId="0" fontId="16" fillId="2" borderId="35" xfId="0" applyFont="1" applyFill="1" applyBorder="1" applyAlignment="1" applyProtection="1">
      <alignment horizontal="center" vertical="center" shrinkToFit="1"/>
      <protection locked="0"/>
    </xf>
    <xf numFmtId="0" fontId="8" fillId="2" borderId="64"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3" borderId="64" xfId="0" applyFont="1" applyFill="1" applyBorder="1" applyAlignment="1" applyProtection="1">
      <alignment horizontal="center" vertical="center"/>
    </xf>
    <xf numFmtId="0" fontId="8" fillId="3" borderId="25"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176" fontId="8" fillId="0" borderId="64" xfId="0" applyNumberFormat="1" applyFont="1" applyBorder="1" applyAlignment="1" applyProtection="1">
      <alignment horizontal="center" vertical="center"/>
    </xf>
    <xf numFmtId="176" fontId="8" fillId="0" borderId="13" xfId="0" applyNumberFormat="1" applyFont="1" applyBorder="1" applyAlignment="1" applyProtection="1">
      <alignment horizontal="center" vertical="center"/>
    </xf>
    <xf numFmtId="0" fontId="8" fillId="0" borderId="6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5" fillId="0" borderId="87" xfId="0" applyFont="1" applyBorder="1" applyAlignment="1" applyProtection="1">
      <alignment horizontal="center" vertical="center"/>
    </xf>
    <xf numFmtId="0" fontId="5" fillId="0" borderId="80"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Font="1" applyBorder="1" applyAlignment="1" applyProtection="1">
      <alignment horizontal="center" vertical="center"/>
    </xf>
    <xf numFmtId="0" fontId="5" fillId="0" borderId="1"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0" xfId="0" applyFont="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17" xfId="0" applyFont="1" applyBorder="1" applyAlignment="1" applyProtection="1">
      <alignment horizontal="left" vertical="center" wrapText="1"/>
    </xf>
    <xf numFmtId="0" fontId="5" fillId="2" borderId="22"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textRotation="255" shrinkToFit="1"/>
      <protection locked="0"/>
    </xf>
    <xf numFmtId="1" fontId="5" fillId="0" borderId="4" xfId="0" applyNumberFormat="1" applyFont="1" applyBorder="1" applyAlignment="1" applyProtection="1">
      <alignment horizontal="center" vertical="center" wrapText="1"/>
    </xf>
    <xf numFmtId="1" fontId="5" fillId="0" borderId="6" xfId="0" applyNumberFormat="1" applyFont="1" applyBorder="1" applyAlignment="1" applyProtection="1">
      <alignment horizontal="center" vertical="center" wrapText="1"/>
    </xf>
    <xf numFmtId="1" fontId="5" fillId="0" borderId="21" xfId="0" applyNumberFormat="1" applyFont="1" applyBorder="1" applyAlignment="1" applyProtection="1">
      <alignment horizontal="center" vertical="center" wrapText="1"/>
    </xf>
    <xf numFmtId="1" fontId="5" fillId="0" borderId="17" xfId="0" applyNumberFormat="1" applyFont="1" applyBorder="1" applyAlignment="1" applyProtection="1">
      <alignment horizontal="center" vertical="center" wrapText="1"/>
    </xf>
    <xf numFmtId="0" fontId="5" fillId="0" borderId="51" xfId="0" applyFont="1" applyBorder="1" applyAlignment="1" applyProtection="1">
      <alignment horizontal="left" vertical="center" shrinkToFit="1"/>
      <protection locked="0"/>
    </xf>
    <xf numFmtId="0" fontId="5" fillId="0" borderId="49"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178" fontId="16" fillId="0" borderId="153" xfId="0" applyNumberFormat="1" applyFont="1" applyBorder="1" applyAlignment="1" applyProtection="1">
      <alignment horizontal="right" vertical="center" shrinkToFit="1"/>
      <protection locked="0"/>
    </xf>
    <xf numFmtId="178" fontId="16" fillId="0" borderId="149" xfId="0" applyNumberFormat="1" applyFont="1" applyBorder="1" applyAlignment="1" applyProtection="1">
      <alignment horizontal="right" vertical="center" shrinkToFit="1"/>
      <protection locked="0"/>
    </xf>
    <xf numFmtId="178" fontId="16" fillId="5" borderId="149" xfId="0" applyNumberFormat="1" applyFont="1" applyFill="1" applyBorder="1" applyAlignment="1" applyProtection="1">
      <alignment horizontal="center" vertical="center" shrinkToFit="1"/>
      <protection locked="0"/>
    </xf>
    <xf numFmtId="178" fontId="16" fillId="5" borderId="150" xfId="0" applyNumberFormat="1" applyFont="1" applyFill="1" applyBorder="1" applyAlignment="1" applyProtection="1">
      <alignment horizontal="center" vertical="center" shrinkToFit="1"/>
      <protection locked="0"/>
    </xf>
    <xf numFmtId="0" fontId="16" fillId="2" borderId="22" xfId="0" applyFont="1" applyFill="1" applyBorder="1" applyAlignment="1" applyProtection="1">
      <alignment horizontal="center" vertical="center" wrapText="1"/>
      <protection locked="0"/>
    </xf>
    <xf numFmtId="0" fontId="5" fillId="0" borderId="147" xfId="0" applyFont="1" applyBorder="1" applyAlignment="1" applyProtection="1">
      <alignment horizontal="center" vertical="center"/>
    </xf>
    <xf numFmtId="0" fontId="1" fillId="0" borderId="7"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 fillId="0" borderId="0" xfId="0" applyFont="1" applyAlignment="1" applyProtection="1">
      <alignment horizontal="left" vertical="top" wrapText="1"/>
    </xf>
    <xf numFmtId="0" fontId="1" fillId="0" borderId="9" xfId="0" applyFont="1" applyBorder="1" applyAlignment="1" applyProtection="1">
      <alignment horizontal="left" vertical="top" wrapText="1"/>
    </xf>
    <xf numFmtId="0" fontId="1" fillId="0" borderId="21" xfId="0" applyFont="1" applyBorder="1" applyAlignment="1" applyProtection="1">
      <alignment horizontal="left" vertical="top" wrapText="1"/>
    </xf>
    <xf numFmtId="0" fontId="1" fillId="0" borderId="16" xfId="0" applyFont="1" applyBorder="1" applyAlignment="1" applyProtection="1">
      <alignment horizontal="left" vertical="top" wrapText="1"/>
    </xf>
    <xf numFmtId="0" fontId="1" fillId="0" borderId="17" xfId="0" applyFont="1" applyBorder="1" applyAlignment="1" applyProtection="1">
      <alignment horizontal="left" vertical="top" wrapText="1"/>
    </xf>
    <xf numFmtId="0" fontId="19" fillId="0" borderId="158" xfId="0" applyFont="1" applyBorder="1" applyAlignment="1" applyProtection="1">
      <alignment horizontal="center" vertical="center" wrapText="1"/>
    </xf>
    <xf numFmtId="0" fontId="19" fillId="0" borderId="159" xfId="0" applyFont="1" applyBorder="1" applyAlignment="1" applyProtection="1">
      <alignment horizontal="center" vertical="center" wrapText="1"/>
    </xf>
    <xf numFmtId="0" fontId="19" fillId="0" borderId="160" xfId="0" applyFont="1" applyBorder="1" applyAlignment="1" applyProtection="1">
      <alignment horizontal="center" vertical="center" wrapText="1"/>
    </xf>
    <xf numFmtId="0" fontId="5" fillId="2" borderId="152" xfId="0" applyFont="1" applyFill="1" applyBorder="1" applyAlignment="1" applyProtection="1">
      <alignment horizontal="center" vertical="center" wrapText="1"/>
      <protection locked="0"/>
    </xf>
    <xf numFmtId="0" fontId="16" fillId="0" borderId="133" xfId="0" applyFont="1" applyBorder="1" applyAlignment="1" applyProtection="1">
      <alignment horizontal="center" vertical="center" textRotation="255" shrinkToFit="1"/>
    </xf>
    <xf numFmtId="0" fontId="16" fillId="0" borderId="154" xfId="0" applyFont="1" applyBorder="1" applyAlignment="1" applyProtection="1">
      <alignment horizontal="center" vertical="center" textRotation="255" shrinkToFit="1"/>
    </xf>
    <xf numFmtId="178" fontId="16" fillId="0" borderId="8" xfId="0" applyNumberFormat="1" applyFont="1" applyBorder="1" applyAlignment="1" applyProtection="1">
      <alignment horizontal="right" vertical="center" shrinkToFit="1"/>
      <protection locked="0"/>
    </xf>
    <xf numFmtId="178" fontId="16" fillId="0" borderId="0" xfId="0" applyNumberFormat="1" applyFont="1" applyAlignment="1" applyProtection="1">
      <alignment horizontal="right" vertical="center" shrinkToFit="1"/>
      <protection locked="0"/>
    </xf>
    <xf numFmtId="0" fontId="9" fillId="2" borderId="0" xfId="0" applyFont="1" applyFill="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5" fillId="0" borderId="27"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4" fillId="0" borderId="138" xfId="0" applyFont="1" applyBorder="1" applyAlignment="1" applyProtection="1">
      <alignment horizontal="center" vertical="center" wrapText="1"/>
    </xf>
    <xf numFmtId="0" fontId="4" fillId="0" borderId="139" xfId="0" applyFont="1" applyBorder="1" applyAlignment="1" applyProtection="1">
      <alignment horizontal="center" vertical="center" wrapText="1"/>
    </xf>
    <xf numFmtId="0" fontId="4" fillId="0" borderId="140" xfId="0" applyFont="1" applyBorder="1" applyAlignment="1" applyProtection="1">
      <alignment horizontal="center" vertical="center" wrapText="1"/>
    </xf>
    <xf numFmtId="0" fontId="16" fillId="0" borderId="124" xfId="0" applyFont="1" applyBorder="1" applyAlignment="1" applyProtection="1">
      <alignment horizontal="center" vertical="center" textRotation="255" shrinkToFit="1"/>
    </xf>
    <xf numFmtId="0" fontId="5" fillId="0" borderId="7"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3" borderId="27"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0" borderId="143" xfId="0" applyFont="1" applyBorder="1" applyAlignment="1" applyProtection="1">
      <alignment horizontal="center" vertical="center"/>
      <protection locked="0"/>
    </xf>
    <xf numFmtId="0" fontId="0" fillId="3" borderId="31" xfId="0" applyFill="1" applyBorder="1" applyAlignment="1" applyProtection="1">
      <alignment horizontal="left" vertical="top" wrapText="1"/>
      <protection locked="0"/>
    </xf>
    <xf numFmtId="0" fontId="0" fillId="3" borderId="11" xfId="0" applyFill="1" applyBorder="1" applyAlignment="1">
      <alignment horizontal="center" vertical="center"/>
    </xf>
    <xf numFmtId="0" fontId="0" fillId="3" borderId="64" xfId="0" applyFill="1" applyBorder="1" applyAlignment="1">
      <alignment horizontal="center" vertical="center"/>
    </xf>
    <xf numFmtId="0" fontId="0" fillId="3" borderId="25" xfId="0" applyFill="1" applyBorder="1" applyAlignment="1">
      <alignment horizontal="center" vertical="center"/>
    </xf>
    <xf numFmtId="0" fontId="0" fillId="3" borderId="13" xfId="0" applyFill="1" applyBorder="1" applyAlignment="1">
      <alignment horizontal="center" vertical="center"/>
    </xf>
    <xf numFmtId="0" fontId="22" fillId="3" borderId="31" xfId="0" applyFont="1" applyFill="1" applyBorder="1" applyAlignment="1" applyProtection="1">
      <alignment horizontal="left" vertical="top" wrapText="1"/>
      <protection locked="0"/>
    </xf>
    <xf numFmtId="0" fontId="22" fillId="3" borderId="31" xfId="0" applyFont="1" applyFill="1" applyBorder="1" applyAlignment="1" applyProtection="1">
      <alignment horizontal="left" vertical="center" wrapText="1"/>
      <protection locked="0"/>
    </xf>
    <xf numFmtId="0" fontId="20" fillId="3" borderId="81" xfId="0" applyFont="1" applyFill="1" applyBorder="1" applyAlignment="1">
      <alignment horizontal="center" vertical="center"/>
    </xf>
    <xf numFmtId="0" fontId="20" fillId="3" borderId="82" xfId="0" applyFont="1" applyFill="1" applyBorder="1" applyAlignment="1">
      <alignment horizontal="center" vertical="center"/>
    </xf>
    <xf numFmtId="0" fontId="20" fillId="3" borderId="83" xfId="0" applyFont="1" applyFill="1" applyBorder="1" applyAlignment="1">
      <alignment horizontal="center" vertical="center"/>
    </xf>
    <xf numFmtId="0" fontId="20" fillId="3" borderId="0" xfId="0" applyFont="1" applyFill="1" applyBorder="1">
      <alignment vertical="center"/>
    </xf>
    <xf numFmtId="0" fontId="13" fillId="3" borderId="0" xfId="0" applyFont="1" applyFill="1" applyBorder="1" applyAlignment="1">
      <alignment horizontal="center" vertical="center"/>
    </xf>
    <xf numFmtId="0" fontId="13" fillId="3" borderId="34" xfId="0" applyFont="1" applyFill="1" applyBorder="1" applyAlignment="1">
      <alignment horizontal="center" vertical="center"/>
    </xf>
  </cellXfs>
  <cellStyles count="2">
    <cellStyle name="桁区切り" xfId="1" builtinId="6"/>
    <cellStyle name="標準" xfId="0" builtinId="0"/>
  </cellStyles>
  <dxfs count="60">
    <dxf>
      <fill>
        <patternFill>
          <bgColor rgb="FFFFFF00"/>
        </patternFill>
      </fill>
    </dxf>
    <dxf>
      <font>
        <color auto="1"/>
      </font>
      <fill>
        <patternFill>
          <fgColor auto="1"/>
          <bgColor rgb="FFFFFF00"/>
        </patternFill>
      </fill>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fill>
        <patternFill>
          <bgColor rgb="FF00B0F0"/>
        </patternFill>
      </fill>
    </dxf>
    <dxf>
      <fill>
        <patternFill>
          <bgColor rgb="FF00B0F0"/>
        </patternFill>
      </fill>
    </dxf>
    <dxf>
      <fill>
        <patternFill>
          <bgColor rgb="FFFFFF00"/>
        </patternFill>
      </fill>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font>
        <b/>
        <i val="0"/>
        <color rgb="FFFF0000"/>
      </font>
    </dxf>
    <dxf>
      <font>
        <color rgb="FF9C0006"/>
      </font>
      <fill>
        <patternFill>
          <bgColor rgb="FFFFC7CE"/>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strike val="0"/>
        <outline val="0"/>
        <shadow val="0"/>
        <u val="none"/>
        <vertAlign val="baseline"/>
        <name val="HGSｺﾞｼｯｸM"/>
        <scheme val="none"/>
      </font>
      <fill>
        <patternFill patternType="solid">
          <fgColor indexed="64"/>
          <bgColor theme="0"/>
        </patternFill>
      </fill>
      <border diagonalUp="0" diagonalDown="0">
        <left/>
        <right/>
        <top style="thin">
          <color indexed="64"/>
        </top>
        <bottom/>
      </border>
    </dxf>
    <dxf>
      <border outline="0">
        <top style="thin">
          <color indexed="64"/>
        </top>
      </border>
    </dxf>
    <dxf>
      <border outline="0">
        <left style="thin">
          <color indexed="64"/>
        </left>
        <right style="medium">
          <color indexed="64"/>
        </right>
        <top style="medium">
          <color indexed="64"/>
        </top>
        <bottom style="thin">
          <color indexed="64"/>
        </bottom>
      </border>
    </dxf>
    <dxf>
      <font>
        <strike val="0"/>
        <outline val="0"/>
        <shadow val="0"/>
        <u val="none"/>
        <vertAlign val="baseline"/>
        <name val="HGSｺﾞｼｯｸM"/>
        <scheme val="none"/>
      </font>
      <fill>
        <patternFill patternType="solid">
          <fgColor indexed="64"/>
          <bgColor theme="0"/>
        </patternFill>
      </fill>
    </dxf>
    <dxf>
      <border outline="0">
        <bottom style="thin">
          <color indexed="64"/>
        </bottom>
      </border>
    </dxf>
    <dxf>
      <font>
        <strike val="0"/>
        <outline val="0"/>
        <shadow val="0"/>
        <u val="none"/>
        <vertAlign val="baseline"/>
        <name val="HGSｺﾞｼｯｸM"/>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name val="HGSｺﾞｼｯｸM"/>
        <scheme val="none"/>
      </font>
      <fill>
        <patternFill patternType="solid">
          <fgColor indexed="64"/>
          <bgColor theme="0"/>
        </patternFill>
      </fill>
      <border diagonalUp="0" diagonalDown="0">
        <left/>
        <right/>
        <top style="thin">
          <color indexed="64"/>
        </top>
        <bottom/>
      </border>
    </dxf>
    <dxf>
      <font>
        <strike val="0"/>
        <outline val="0"/>
        <shadow val="0"/>
        <u val="none"/>
        <vertAlign val="baseline"/>
        <sz val="12"/>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strike val="0"/>
        <outline val="0"/>
        <shadow val="0"/>
        <u val="none"/>
        <vertAlign val="baseline"/>
        <name val="HGSｺﾞｼｯｸM"/>
        <scheme val="none"/>
      </font>
      <fill>
        <patternFill patternType="solid">
          <fgColor indexed="64"/>
          <bgColor theme="0"/>
        </patternFill>
      </fill>
    </dxf>
    <dxf>
      <border outline="0">
        <bottom style="thin">
          <color indexed="64"/>
        </bottom>
      </border>
    </dxf>
    <dxf>
      <font>
        <strike val="0"/>
        <outline val="0"/>
        <shadow val="0"/>
        <u val="none"/>
        <vertAlign val="baseline"/>
        <name val="HGSｺﾞｼｯｸM"/>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border>
    </dxf>
    <dxf>
      <border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strike val="0"/>
        <outline val="0"/>
        <shadow val="0"/>
        <u val="none"/>
        <vertAlign val="baseline"/>
        <sz val="11"/>
        <color auto="1"/>
        <name val="HGSｺﾞｼｯｸM"/>
        <scheme val="none"/>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colors>
    <mruColors>
      <color rgb="FFCCFFCC"/>
      <color rgb="FF0000FF"/>
      <color rgb="FFFFCCFF"/>
      <color rgb="FFFFFF99"/>
      <color rgb="FF66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381000</xdr:colOff>
      <xdr:row>7</xdr:row>
      <xdr:rowOff>85725</xdr:rowOff>
    </xdr:from>
    <xdr:to>
      <xdr:col>4</xdr:col>
      <xdr:colOff>457200</xdr:colOff>
      <xdr:row>8</xdr:row>
      <xdr:rowOff>247650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372100" y="185737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212913</xdr:colOff>
      <xdr:row>56</xdr:row>
      <xdr:rowOff>33619</xdr:rowOff>
    </xdr:from>
    <xdr:to>
      <xdr:col>19</xdr:col>
      <xdr:colOff>44824</xdr:colOff>
      <xdr:row>103</xdr:row>
      <xdr:rowOff>212912</xdr:rowOff>
    </xdr:to>
    <xdr:grpSp>
      <xdr:nvGrpSpPr>
        <xdr:cNvPr id="3" name="グループ化 2"/>
        <xdr:cNvGrpSpPr/>
      </xdr:nvGrpSpPr>
      <xdr:grpSpPr>
        <a:xfrm>
          <a:off x="11407589" y="11373972"/>
          <a:ext cx="6667500" cy="8594911"/>
          <a:chOff x="11407589" y="11149854"/>
          <a:chExt cx="6667500" cy="8594911"/>
        </a:xfrm>
      </xdr:grpSpPr>
      <xdr:grpSp>
        <xdr:nvGrpSpPr>
          <xdr:cNvPr id="4" name="グループ化 3"/>
          <xdr:cNvGrpSpPr/>
        </xdr:nvGrpSpPr>
        <xdr:grpSpPr>
          <a:xfrm>
            <a:off x="11407589" y="11149854"/>
            <a:ext cx="6667500" cy="8594911"/>
            <a:chOff x="11373971" y="11205883"/>
            <a:chExt cx="6667500" cy="8594911"/>
          </a:xfrm>
        </xdr:grpSpPr>
        <xdr:sp macro="" textlink="">
          <xdr:nvSpPr>
            <xdr:cNvPr id="11" name="正方形/長方形 10"/>
            <xdr:cNvSpPr/>
          </xdr:nvSpPr>
          <xdr:spPr>
            <a:xfrm>
              <a:off x="11373971" y="11205883"/>
              <a:ext cx="6667500" cy="859491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l"/>
              <a:r>
                <a:rPr kumimoji="1" lang="en-US" altLang="ja-JP" sz="1400">
                  <a:solidFill>
                    <a:schemeClr val="tx1"/>
                  </a:solidFill>
                </a:rPr>
                <a:t>【</a:t>
              </a:r>
              <a:r>
                <a:rPr kumimoji="1" lang="ja-JP" altLang="en-US" sz="1400">
                  <a:solidFill>
                    <a:schemeClr val="tx1"/>
                  </a:solidFill>
                </a:rPr>
                <a:t>別表</a:t>
              </a:r>
              <a:r>
                <a:rPr kumimoji="1" lang="en-US" altLang="ja-JP" sz="1400">
                  <a:solidFill>
                    <a:schemeClr val="tx1"/>
                  </a:solidFill>
                </a:rPr>
                <a:t>】</a:t>
              </a:r>
              <a:r>
                <a:rPr kumimoji="1" lang="ja-JP" altLang="en-US" sz="1400">
                  <a:solidFill>
                    <a:schemeClr val="tx1"/>
                  </a:solidFill>
                </a:rPr>
                <a:t>障害児通所支援　指定申請等の手引き参照</a:t>
              </a:r>
            </a:p>
          </xdr:txBody>
        </xdr:sp>
        <xdr:pic>
          <xdr:nvPicPr>
            <xdr:cNvPr id="12" name="図 11"/>
            <xdr:cNvPicPr>
              <a:picLocks noChangeAspect="1"/>
            </xdr:cNvPicPr>
          </xdr:nvPicPr>
          <xdr:blipFill>
            <a:blip xmlns:r="http://schemas.openxmlformats.org/officeDocument/2006/relationships" r:embed="rId1"/>
            <a:stretch>
              <a:fillRect/>
            </a:stretch>
          </xdr:blipFill>
          <xdr:spPr>
            <a:xfrm>
              <a:off x="11463618" y="11744410"/>
              <a:ext cx="6483900" cy="4042132"/>
            </a:xfrm>
            <a:prstGeom prst="rect">
              <a:avLst/>
            </a:prstGeom>
          </xdr:spPr>
        </xdr:pic>
        <xdr:pic>
          <xdr:nvPicPr>
            <xdr:cNvPr id="13" name="図 12"/>
            <xdr:cNvPicPr>
              <a:picLocks noChangeAspect="1"/>
            </xdr:cNvPicPr>
          </xdr:nvPicPr>
          <xdr:blipFill>
            <a:blip xmlns:r="http://schemas.openxmlformats.org/officeDocument/2006/relationships" r:embed="rId2"/>
            <a:stretch>
              <a:fillRect/>
            </a:stretch>
          </xdr:blipFill>
          <xdr:spPr>
            <a:xfrm>
              <a:off x="11486030" y="15922601"/>
              <a:ext cx="6473542" cy="3810958"/>
            </a:xfrm>
            <a:prstGeom prst="rect">
              <a:avLst/>
            </a:prstGeom>
          </xdr:spPr>
        </xdr:pic>
      </xdr:grpSp>
      <xdr:grpSp>
        <xdr:nvGrpSpPr>
          <xdr:cNvPr id="5" name="グループ化 4"/>
          <xdr:cNvGrpSpPr/>
        </xdr:nvGrpSpPr>
        <xdr:grpSpPr>
          <a:xfrm>
            <a:off x="13010030" y="13850470"/>
            <a:ext cx="5009029" cy="4191000"/>
            <a:chOff x="13010030" y="13850470"/>
            <a:chExt cx="5009029" cy="4191000"/>
          </a:xfrm>
        </xdr:grpSpPr>
        <xdr:sp macro="" textlink="">
          <xdr:nvSpPr>
            <xdr:cNvPr id="6" name="正方形/長方形 5"/>
            <xdr:cNvSpPr/>
          </xdr:nvSpPr>
          <xdr:spPr>
            <a:xfrm>
              <a:off x="13010030" y="13850470"/>
              <a:ext cx="459441" cy="268941"/>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xdr:cNvSpPr/>
          </xdr:nvSpPr>
          <xdr:spPr>
            <a:xfrm>
              <a:off x="13906501" y="17793983"/>
              <a:ext cx="459441" cy="247487"/>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コネクタ 7"/>
            <xdr:cNvCxnSpPr/>
          </xdr:nvCxnSpPr>
          <xdr:spPr>
            <a:xfrm>
              <a:off x="13447059" y="14108205"/>
              <a:ext cx="3328146" cy="1389529"/>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flipV="1">
              <a:off x="14354736" y="15744264"/>
              <a:ext cx="2398058" cy="2050677"/>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a:xfrm>
              <a:off x="16607117" y="15284823"/>
              <a:ext cx="1411942" cy="683559"/>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b="1">
                  <a:latin typeface="ＭＳ ゴシック" panose="020B0609070205080204" pitchFamily="49" charset="-128"/>
                  <a:ea typeface="ＭＳ ゴシック" panose="020B0609070205080204" pitchFamily="49" charset="-128"/>
                </a:rPr>
                <a:t>これらのケースの時にのみ</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「基準・加」を選択</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138740</xdr:colOff>
      <xdr:row>2</xdr:row>
      <xdr:rowOff>159444</xdr:rowOff>
    </xdr:from>
    <xdr:to>
      <xdr:col>35</xdr:col>
      <xdr:colOff>33618</xdr:colOff>
      <xdr:row>13</xdr:row>
      <xdr:rowOff>179294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730975" y="674915"/>
          <a:ext cx="4578937" cy="207052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基準職員について</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・児童指導員又は保育士：</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人以上は常勤</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常勤職員</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が休暇の際や、週</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6</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営業日等のシフトの状況により、月の一部の日において</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非常勤職員だけで対応する</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ことは認められる</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a:t>
          </a:r>
          <a:endParaRPr lang="ja-JP" altLang="ja-JP">
            <a:solidFill>
              <a:sysClr val="windowText" lastClr="000000"/>
            </a:solidFill>
            <a:effectLst/>
            <a:latin typeface="HGSｺﾞｼｯｸM" panose="020B0600000000000000" pitchFamily="50" charset="-128"/>
            <a:ea typeface="HGSｺﾞｼｯｸM" panose="020B0600000000000000" pitchFamily="50" charset="-128"/>
          </a:endParaRPr>
        </a:p>
        <a:p>
          <a:pPr algn="l"/>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・機能訓練担当職員、心理指導担当職員、看護職員は基準人員として配置できるが、基準人員のうち、半数以上は児童指導員又は保育士でなければならない。</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児童指導員又は保育士が休暇の際や、週</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6</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営業日等のシフトの状況により、月の一部の日において半数以上とならないことは認められる</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xdr:txBody>
    </xdr:sp>
    <xdr:clientData/>
  </xdr:twoCellAnchor>
  <xdr:twoCellAnchor>
    <xdr:from>
      <xdr:col>63</xdr:col>
      <xdr:colOff>0</xdr:colOff>
      <xdr:row>4</xdr:row>
      <xdr:rowOff>0</xdr:rowOff>
    </xdr:from>
    <xdr:to>
      <xdr:col>74</xdr:col>
      <xdr:colOff>96851</xdr:colOff>
      <xdr:row>12</xdr:row>
      <xdr:rowOff>72039</xdr:rowOff>
    </xdr:to>
    <xdr:sp macro="" textlink="">
      <xdr:nvSpPr>
        <xdr:cNvPr id="4" name="正方形/長方形 3"/>
        <xdr:cNvSpPr/>
      </xdr:nvSpPr>
      <xdr:spPr>
        <a:xfrm>
          <a:off x="26084893" y="1020536"/>
          <a:ext cx="4056529" cy="15688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latin typeface="ＭＳ ゴシック" panose="020B0609070205080204" pitchFamily="49" charset="-128"/>
              <a:ea typeface="ＭＳ ゴシック" panose="020B0609070205080204" pitchFamily="49" charset="-128"/>
            </a:rPr>
            <a:t>シートの追加・削除、</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行・列の追加・削除は</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0</xdr:colOff>
      <xdr:row>4</xdr:row>
      <xdr:rowOff>0</xdr:rowOff>
    </xdr:from>
    <xdr:to>
      <xdr:col>28</xdr:col>
      <xdr:colOff>638735</xdr:colOff>
      <xdr:row>10</xdr:row>
      <xdr:rowOff>201706</xdr:rowOff>
    </xdr:to>
    <xdr:sp macro="" textlink="">
      <xdr:nvSpPr>
        <xdr:cNvPr id="6" name="正方形/長方形 5"/>
        <xdr:cNvSpPr/>
      </xdr:nvSpPr>
      <xdr:spPr>
        <a:xfrm>
          <a:off x="16965706" y="941294"/>
          <a:ext cx="4056529" cy="15688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latin typeface="ＭＳ ゴシック" panose="020B0609070205080204" pitchFamily="49" charset="-128"/>
              <a:ea typeface="ＭＳ ゴシック" panose="020B0609070205080204" pitchFamily="49" charset="-128"/>
            </a:rPr>
            <a:t>シートの追加・削除、</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行・列の追加・削除は</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しないでください。</a:t>
          </a:r>
        </a:p>
      </xdr:txBody>
    </xdr:sp>
    <xdr:clientData/>
  </xdr:twoCellAnchor>
  <xdr:twoCellAnchor>
    <xdr:from>
      <xdr:col>22</xdr:col>
      <xdr:colOff>238125</xdr:colOff>
      <xdr:row>31</xdr:row>
      <xdr:rowOff>19050</xdr:rowOff>
    </xdr:from>
    <xdr:to>
      <xdr:col>22</xdr:col>
      <xdr:colOff>495300</xdr:colOff>
      <xdr:row>41</xdr:row>
      <xdr:rowOff>0</xdr:rowOff>
    </xdr:to>
    <xdr:sp macro="" textlink="">
      <xdr:nvSpPr>
        <xdr:cNvPr id="7" name="右中かっこ 6">
          <a:extLst>
            <a:ext uri="{FF2B5EF4-FFF2-40B4-BE49-F238E27FC236}">
              <a16:creationId xmlns:a16="http://schemas.microsoft.com/office/drawing/2014/main" id="{00000000-0008-0000-0200-000004000000}"/>
            </a:ext>
          </a:extLst>
        </xdr:cNvPr>
        <xdr:cNvSpPr/>
      </xdr:nvSpPr>
      <xdr:spPr>
        <a:xfrm>
          <a:off x="16792575" y="7505700"/>
          <a:ext cx="257175" cy="23622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152400</xdr:colOff>
      <xdr:row>33</xdr:row>
      <xdr:rowOff>190500</xdr:rowOff>
    </xdr:from>
    <xdr:to>
      <xdr:col>30</xdr:col>
      <xdr:colOff>28575</xdr:colOff>
      <xdr:row>39</xdr:row>
      <xdr:rowOff>66675</xdr:rowOff>
    </xdr:to>
    <xdr:sp macro="" textlink="">
      <xdr:nvSpPr>
        <xdr:cNvPr id="8" name="正方形/長方形 7">
          <a:extLst>
            <a:ext uri="{FF2B5EF4-FFF2-40B4-BE49-F238E27FC236}">
              <a16:creationId xmlns:a16="http://schemas.microsoft.com/office/drawing/2014/main" id="{00000000-0008-0000-0200-000005000000}"/>
            </a:ext>
          </a:extLst>
        </xdr:cNvPr>
        <xdr:cNvSpPr/>
      </xdr:nvSpPr>
      <xdr:spPr>
        <a:xfrm>
          <a:off x="17392650" y="81534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_&#25351;&#23566;G/320_&#20107;&#26989;&#25152;&#25351;&#23450;&#31561;&#9733;/002_&#26032;&#35215;&#25351;&#23450;/&#12304;&#20816;&#12305;&#27096;&#24335;/&#21220;&#21209;&#24418;&#24907;&#19968;&#35239;&#34920;/R6.4~/&#12304;&#35352;&#36617;&#20363;&#12305;&#21029;&#32025;2-1&#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別紙2-1　勤務体制・勤務形態一覧表（児通所）"/>
      <sheetName val="別紙2-1　勤務体制・勤務形態一覧表（放デイ）"/>
      <sheetName val="シフト記号表（勤務時間帯)"/>
      <sheetName val="登録用"/>
      <sheetName val="プルダウン・リスト"/>
    </sheetNames>
    <sheetDataSet>
      <sheetData sheetId="0"/>
      <sheetData sheetId="1"/>
      <sheetData sheetId="2"/>
      <sheetData sheetId="3"/>
      <sheetData sheetId="4"/>
      <sheetData sheetId="5">
        <row r="4">
          <cell r="D4" t="str">
            <v>重症心身障害　以外</v>
          </cell>
        </row>
        <row r="5">
          <cell r="D5" t="str">
            <v>重症心身障害</v>
          </cell>
        </row>
        <row r="16">
          <cell r="E16" t="str">
            <v>児童指導員</v>
          </cell>
          <cell r="F16" t="str">
            <v>児童指導員_5年以上</v>
          </cell>
          <cell r="G16" t="str">
            <v>保育士</v>
          </cell>
          <cell r="H16" t="str">
            <v>保育士_5年以上</v>
          </cell>
          <cell r="I16" t="str">
            <v>児童指導員等_児童指導員を除く</v>
          </cell>
          <cell r="J16" t="str">
            <v>障害福祉サービス経験者_R5.3.31まで</v>
          </cell>
          <cell r="K16" t="str">
            <v>看護職員</v>
          </cell>
          <cell r="L16" t="str">
            <v>機能訓練担当職員</v>
          </cell>
          <cell r="M16" t="str">
            <v>心理指導担当職員</v>
          </cell>
          <cell r="N16" t="str">
            <v>その他従業者（指導員）</v>
          </cell>
          <cell r="O16" t="str">
            <v>訪問支援員</v>
          </cell>
          <cell r="P16" t="str">
            <v>栄養士</v>
          </cell>
          <cell r="Q16" t="str">
            <v>調理員</v>
          </cell>
          <cell r="R16" t="str">
            <v>嘱託医</v>
          </cell>
        </row>
      </sheetData>
    </sheetDataSet>
  </externalBook>
</externalLink>
</file>

<file path=xl/tables/table1.xml><?xml version="1.0" encoding="utf-8"?>
<table xmlns="http://schemas.openxmlformats.org/spreadsheetml/2006/main" id="1" name="基準" displayName="基準" ref="C31:C40" totalsRowShown="0" headerRowDxfId="59" dataDxfId="57" headerRowBorderDxfId="58" tableBorderDxfId="56">
  <autoFilter ref="C31:C40"/>
  <tableColumns count="1">
    <tableColumn id="1" name="基準" dataDxfId="55"/>
  </tableColumns>
  <tableStyleInfo name="TableStyleMedium2" showFirstColumn="0" showLastColumn="0" showRowStripes="1" showColumnStripes="0"/>
</table>
</file>

<file path=xl/tables/table2.xml><?xml version="1.0" encoding="utf-8"?>
<table xmlns="http://schemas.openxmlformats.org/spreadsheetml/2006/main" id="2" name="医ケア報酬" displayName="医ケア報酬" ref="D31:E40" totalsRowShown="0" headerRowDxfId="54" dataDxfId="52" headerRowBorderDxfId="53" tableBorderDxfId="51" totalsRowBorderDxfId="50">
  <autoFilter ref="D31:E40"/>
  <tableColumns count="2">
    <tableColumn id="3" name="基準（加配常勤換算）" dataDxfId="49"/>
    <tableColumn id="1" name="医ケア報酬" dataDxfId="48"/>
  </tableColumns>
  <tableStyleInfo name="TableStyleLight20" showFirstColumn="0" showLastColumn="0" showRowStripes="1" showColumnStripes="0"/>
</table>
</file>

<file path=xl/tables/table3.xml><?xml version="1.0" encoding="utf-8"?>
<table xmlns="http://schemas.openxmlformats.org/spreadsheetml/2006/main" id="3" name="医療連携" displayName="医療連携" ref="F31:F32" totalsRowShown="0" headerRowDxfId="47" dataDxfId="45" headerRowBorderDxfId="46" tableBorderDxfId="44" totalsRowBorderDxfId="43">
  <autoFilter ref="F31:F32"/>
  <tableColumns count="1">
    <tableColumn id="1" name="医療連携" dataDxfId="42"/>
  </tableColumns>
  <tableStyleInfo name="TableStyleLight20"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R111"/>
  <sheetViews>
    <sheetView view="pageBreakPreview" zoomScale="85" zoomScaleNormal="100" zoomScaleSheetLayoutView="85" workbookViewId="0">
      <selection activeCell="B1" sqref="B1"/>
    </sheetView>
  </sheetViews>
  <sheetFormatPr defaultColWidth="9" defaultRowHeight="18.75" x14ac:dyDescent="0.4"/>
  <cols>
    <col min="1" max="1" width="1.875" style="2" customWidth="1"/>
    <col min="2" max="3" width="9" style="2"/>
    <col min="4" max="4" width="45.625" style="2" customWidth="1"/>
    <col min="5" max="5" width="9" style="2"/>
    <col min="6" max="6" width="45.625" style="2" customWidth="1"/>
    <col min="7" max="21" width="9" style="2"/>
    <col min="22" max="32" width="6.75" style="2" customWidth="1"/>
    <col min="33" max="16384" width="9" style="2"/>
  </cols>
  <sheetData>
    <row r="1" spans="2:11" s="5" customFormat="1" ht="20.25" customHeight="1" x14ac:dyDescent="0.4">
      <c r="B1" s="19" t="s">
        <v>175</v>
      </c>
      <c r="C1" s="19"/>
      <c r="D1" s="18"/>
      <c r="E1" s="18"/>
      <c r="F1" s="18"/>
    </row>
    <row r="2" spans="2:11" s="5" customFormat="1" ht="14.25" customHeight="1" x14ac:dyDescent="0.4">
      <c r="B2" s="19"/>
      <c r="C2" s="19"/>
      <c r="D2" s="18"/>
      <c r="E2" s="18"/>
      <c r="F2" s="18"/>
    </row>
    <row r="3" spans="2:11" s="5" customFormat="1" ht="21.6" customHeight="1" x14ac:dyDescent="0.4">
      <c r="B3" s="282" t="s">
        <v>242</v>
      </c>
      <c r="C3" s="282"/>
      <c r="D3" s="282"/>
      <c r="E3" s="282"/>
      <c r="F3" s="282"/>
      <c r="G3" s="282"/>
      <c r="H3" s="282"/>
      <c r="I3" s="282"/>
    </row>
    <row r="4" spans="2:11" s="5" customFormat="1" ht="21.6" customHeight="1" x14ac:dyDescent="0.4">
      <c r="B4" s="282"/>
      <c r="C4" s="282"/>
      <c r="D4" s="282"/>
      <c r="E4" s="282"/>
      <c r="F4" s="282"/>
      <c r="G4" s="282"/>
      <c r="H4" s="282"/>
      <c r="I4" s="282"/>
    </row>
    <row r="5" spans="2:11" s="5" customFormat="1" ht="21.6" customHeight="1" x14ac:dyDescent="0.4">
      <c r="B5" s="282"/>
      <c r="C5" s="282"/>
      <c r="D5" s="282"/>
      <c r="E5" s="282"/>
      <c r="F5" s="282"/>
      <c r="G5" s="282"/>
      <c r="H5" s="282"/>
      <c r="I5" s="282"/>
    </row>
    <row r="6" spans="2:11" s="5" customFormat="1" ht="21.6" customHeight="1" x14ac:dyDescent="0.4">
      <c r="B6" s="282"/>
      <c r="C6" s="282"/>
      <c r="D6" s="282"/>
      <c r="E6" s="282"/>
      <c r="F6" s="282"/>
      <c r="G6" s="282"/>
      <c r="H6" s="282"/>
      <c r="I6" s="282"/>
    </row>
    <row r="7" spans="2:11" s="5" customFormat="1" ht="21.6" customHeight="1" x14ac:dyDescent="0.4">
      <c r="B7" s="282"/>
      <c r="C7" s="282"/>
      <c r="D7" s="282"/>
      <c r="E7" s="282"/>
      <c r="F7" s="282"/>
      <c r="G7" s="282"/>
      <c r="H7" s="282"/>
      <c r="I7" s="282"/>
    </row>
    <row r="8" spans="2:11" s="5" customFormat="1" ht="20.25" customHeight="1" x14ac:dyDescent="0.4">
      <c r="B8" s="47"/>
      <c r="C8" s="18" t="s">
        <v>83</v>
      </c>
      <c r="D8" s="18"/>
      <c r="F8" s="283" t="s">
        <v>248</v>
      </c>
      <c r="G8" s="283"/>
      <c r="H8" s="283"/>
      <c r="I8" s="283"/>
      <c r="J8" s="283"/>
      <c r="K8" s="283"/>
    </row>
    <row r="9" spans="2:11" s="5" customFormat="1" ht="20.25" customHeight="1" x14ac:dyDescent="0.4">
      <c r="B9" s="48"/>
      <c r="C9" s="18" t="s">
        <v>84</v>
      </c>
      <c r="D9" s="18"/>
      <c r="F9" s="283"/>
      <c r="G9" s="283"/>
      <c r="H9" s="283"/>
      <c r="I9" s="283"/>
      <c r="J9" s="283"/>
      <c r="K9" s="283"/>
    </row>
    <row r="10" spans="2:11" s="5" customFormat="1" ht="20.25" customHeight="1" x14ac:dyDescent="0.4">
      <c r="B10" s="255" t="s">
        <v>76</v>
      </c>
      <c r="C10" s="18"/>
      <c r="D10" s="18"/>
      <c r="E10" s="28"/>
      <c r="F10" s="18"/>
    </row>
    <row r="11" spans="2:11" s="5" customFormat="1" ht="10.15" customHeight="1" x14ac:dyDescent="0.4">
      <c r="B11" s="19"/>
      <c r="C11" s="19"/>
      <c r="D11" s="18"/>
      <c r="E11" s="28"/>
      <c r="F11" s="18"/>
    </row>
    <row r="12" spans="2:11" s="5" customFormat="1" ht="9.6" customHeight="1" x14ac:dyDescent="0.4">
      <c r="B12" s="19"/>
      <c r="C12" s="19"/>
      <c r="D12" s="18"/>
      <c r="E12" s="28"/>
      <c r="F12" s="18"/>
    </row>
    <row r="13" spans="2:11" s="5" customFormat="1" ht="20.25" customHeight="1" x14ac:dyDescent="0.4">
      <c r="B13" s="18" t="s">
        <v>243</v>
      </c>
      <c r="C13" s="19"/>
      <c r="D13" s="18"/>
      <c r="E13" s="28"/>
      <c r="F13" s="18"/>
    </row>
    <row r="14" spans="2:11" s="5" customFormat="1" ht="5.0999999999999996" customHeight="1" x14ac:dyDescent="0.4">
      <c r="B14" s="19"/>
      <c r="C14" s="19"/>
      <c r="D14" s="18"/>
      <c r="E14" s="18"/>
      <c r="F14" s="18"/>
    </row>
    <row r="15" spans="2:11" s="5" customFormat="1" ht="20.25" customHeight="1" x14ac:dyDescent="0.4">
      <c r="B15" s="18" t="s">
        <v>245</v>
      </c>
      <c r="C15" s="19"/>
      <c r="D15" s="18"/>
      <c r="E15" s="18"/>
      <c r="F15" s="18"/>
    </row>
    <row r="16" spans="2:11" s="5" customFormat="1" ht="20.25" customHeight="1" x14ac:dyDescent="0.4">
      <c r="B16" s="18" t="s">
        <v>246</v>
      </c>
      <c r="C16" s="19"/>
      <c r="D16" s="18"/>
      <c r="E16" s="18"/>
      <c r="F16" s="18"/>
    </row>
    <row r="17" spans="2:6" s="5" customFormat="1" ht="20.25" customHeight="1" x14ac:dyDescent="0.4">
      <c r="B17" s="18" t="s">
        <v>209</v>
      </c>
      <c r="C17" s="19"/>
      <c r="D17" s="18"/>
    </row>
    <row r="18" spans="2:6" s="5" customFormat="1" ht="5.0999999999999996" customHeight="1" x14ac:dyDescent="0.4">
      <c r="B18" s="18"/>
      <c r="C18" s="19"/>
      <c r="D18" s="18"/>
    </row>
    <row r="19" spans="2:6" s="5" customFormat="1" ht="20.25" customHeight="1" x14ac:dyDescent="0.4">
      <c r="B19" s="18" t="s">
        <v>178</v>
      </c>
      <c r="C19" s="19"/>
      <c r="D19" s="18"/>
    </row>
    <row r="20" spans="2:6" s="5" customFormat="1" ht="20.25" customHeight="1" x14ac:dyDescent="0.4">
      <c r="B20" s="18" t="s">
        <v>211</v>
      </c>
      <c r="C20" s="19"/>
      <c r="D20" s="18"/>
    </row>
    <row r="21" spans="2:6" s="5" customFormat="1" ht="20.25" customHeight="1" x14ac:dyDescent="0.4">
      <c r="B21" s="18" t="s">
        <v>212</v>
      </c>
      <c r="C21" s="19"/>
      <c r="D21" s="18"/>
    </row>
    <row r="22" spans="2:6" s="5" customFormat="1" ht="5.0999999999999996" customHeight="1" x14ac:dyDescent="0.4">
      <c r="B22" s="18"/>
      <c r="C22" s="19"/>
      <c r="D22" s="18"/>
    </row>
    <row r="23" spans="2:6" s="5" customFormat="1" ht="20.25" customHeight="1" x14ac:dyDescent="0.4">
      <c r="B23" s="18" t="s">
        <v>65</v>
      </c>
      <c r="C23" s="19"/>
      <c r="D23" s="18"/>
    </row>
    <row r="24" spans="2:6" s="5" customFormat="1" ht="5.0999999999999996" customHeight="1" x14ac:dyDescent="0.4">
      <c r="B24" s="19"/>
      <c r="C24" s="19"/>
      <c r="D24" s="18"/>
    </row>
    <row r="25" spans="2:6" s="5" customFormat="1" ht="20.25" customHeight="1" x14ac:dyDescent="0.4">
      <c r="B25" s="18" t="s">
        <v>244</v>
      </c>
      <c r="C25" s="19"/>
      <c r="D25" s="18"/>
    </row>
    <row r="26" spans="2:6" s="5" customFormat="1" ht="5.0999999999999996" customHeight="1" x14ac:dyDescent="0.4">
      <c r="B26" s="19"/>
      <c r="C26" s="19"/>
      <c r="D26" s="18"/>
    </row>
    <row r="27" spans="2:6" s="5" customFormat="1" ht="20.25" customHeight="1" x14ac:dyDescent="0.4">
      <c r="B27" s="18" t="s">
        <v>249</v>
      </c>
      <c r="C27" s="19"/>
      <c r="D27" s="18"/>
    </row>
    <row r="28" spans="2:6" s="5" customFormat="1" ht="5.0999999999999996" customHeight="1" x14ac:dyDescent="0.4">
      <c r="B28" s="19"/>
      <c r="C28" s="19"/>
      <c r="D28" s="18"/>
    </row>
    <row r="29" spans="2:6" s="5" customFormat="1" ht="20.25" customHeight="1" x14ac:dyDescent="0.4">
      <c r="B29" s="18" t="s">
        <v>210</v>
      </c>
      <c r="C29" s="19"/>
      <c r="D29" s="18"/>
    </row>
    <row r="30" spans="2:6" s="5" customFormat="1" ht="5.0999999999999996" customHeight="1" x14ac:dyDescent="0.4">
      <c r="B30" s="19"/>
      <c r="C30" s="19"/>
      <c r="D30" s="18"/>
    </row>
    <row r="31" spans="2:6" s="5" customFormat="1" ht="17.25" customHeight="1" x14ac:dyDescent="0.4">
      <c r="B31" s="18" t="s">
        <v>70</v>
      </c>
      <c r="C31" s="18"/>
      <c r="D31" s="18"/>
    </row>
    <row r="32" spans="2:6" s="5" customFormat="1" ht="17.25" customHeight="1" x14ac:dyDescent="0.4">
      <c r="B32" s="18"/>
      <c r="C32" s="278" t="s">
        <v>54</v>
      </c>
      <c r="D32" s="278" t="s">
        <v>3</v>
      </c>
      <c r="E32" s="278" t="s">
        <v>54</v>
      </c>
      <c r="F32" s="278" t="s">
        <v>3</v>
      </c>
    </row>
    <row r="33" spans="2:24" s="5" customFormat="1" ht="17.25" customHeight="1" x14ac:dyDescent="0.4">
      <c r="B33" s="18"/>
      <c r="C33" s="278">
        <v>1</v>
      </c>
      <c r="D33" s="279" t="s">
        <v>4</v>
      </c>
      <c r="E33" s="278">
        <v>11</v>
      </c>
      <c r="F33" s="279" t="s">
        <v>306</v>
      </c>
    </row>
    <row r="34" spans="2:24" s="5" customFormat="1" ht="17.25" customHeight="1" x14ac:dyDescent="0.4">
      <c r="B34" s="18"/>
      <c r="C34" s="278">
        <v>2</v>
      </c>
      <c r="D34" s="279" t="s">
        <v>95</v>
      </c>
      <c r="E34" s="278">
        <v>12</v>
      </c>
      <c r="F34" s="279" t="s">
        <v>307</v>
      </c>
    </row>
    <row r="35" spans="2:24" s="5" customFormat="1" ht="17.25" customHeight="1" x14ac:dyDescent="0.4">
      <c r="B35" s="18"/>
      <c r="C35" s="278">
        <v>3</v>
      </c>
      <c r="D35" s="279" t="s">
        <v>96</v>
      </c>
      <c r="E35" s="278">
        <v>13</v>
      </c>
      <c r="F35" s="279" t="s">
        <v>308</v>
      </c>
    </row>
    <row r="36" spans="2:24" s="5" customFormat="1" ht="17.25" customHeight="1" x14ac:dyDescent="0.4">
      <c r="B36" s="18"/>
      <c r="C36" s="278">
        <v>4</v>
      </c>
      <c r="D36" s="279" t="s">
        <v>151</v>
      </c>
      <c r="E36" s="278">
        <v>14</v>
      </c>
      <c r="F36" s="279" t="s">
        <v>309</v>
      </c>
    </row>
    <row r="37" spans="2:24" s="5" customFormat="1" ht="17.25" customHeight="1" x14ac:dyDescent="0.4">
      <c r="B37" s="18"/>
      <c r="C37" s="278">
        <v>5</v>
      </c>
      <c r="D37" s="279" t="s">
        <v>101</v>
      </c>
      <c r="E37" s="278">
        <v>15</v>
      </c>
      <c r="F37" s="279" t="s">
        <v>207</v>
      </c>
    </row>
    <row r="38" spans="2:24" s="5" customFormat="1" ht="17.25" customHeight="1" x14ac:dyDescent="0.4">
      <c r="B38" s="18"/>
      <c r="C38" s="278">
        <v>6</v>
      </c>
      <c r="D38" s="279" t="s">
        <v>148</v>
      </c>
      <c r="E38" s="278">
        <v>16</v>
      </c>
      <c r="F38" s="279" t="s">
        <v>97</v>
      </c>
    </row>
    <row r="39" spans="2:24" s="5" customFormat="1" ht="17.25" customHeight="1" x14ac:dyDescent="0.4">
      <c r="B39" s="18"/>
      <c r="C39" s="278">
        <v>7</v>
      </c>
      <c r="D39" s="279" t="s">
        <v>149</v>
      </c>
      <c r="E39" s="278">
        <v>17</v>
      </c>
      <c r="F39" s="279" t="s">
        <v>98</v>
      </c>
    </row>
    <row r="40" spans="2:24" s="5" customFormat="1" ht="17.25" customHeight="1" x14ac:dyDescent="0.4">
      <c r="B40" s="18"/>
      <c r="C40" s="278">
        <v>8</v>
      </c>
      <c r="D40" s="279" t="s">
        <v>321</v>
      </c>
      <c r="E40" s="278">
        <v>18</v>
      </c>
      <c r="F40" s="279" t="s">
        <v>99</v>
      </c>
    </row>
    <row r="41" spans="2:24" s="5" customFormat="1" ht="17.25" customHeight="1" x14ac:dyDescent="0.4">
      <c r="B41" s="18"/>
      <c r="C41" s="278">
        <v>9</v>
      </c>
      <c r="D41" s="279" t="s">
        <v>5</v>
      </c>
      <c r="E41" s="278">
        <v>19</v>
      </c>
      <c r="F41" s="279" t="s">
        <v>147</v>
      </c>
    </row>
    <row r="42" spans="2:24" s="5" customFormat="1" ht="17.25" customHeight="1" x14ac:dyDescent="0.4">
      <c r="B42" s="18"/>
      <c r="C42" s="278">
        <v>10</v>
      </c>
      <c r="D42" s="279" t="s">
        <v>100</v>
      </c>
    </row>
    <row r="43" spans="2:24" s="5" customFormat="1" ht="5.0999999999999996" customHeight="1" x14ac:dyDescent="0.4">
      <c r="B43" s="18"/>
      <c r="C43" s="28"/>
      <c r="D43" s="18"/>
    </row>
    <row r="44" spans="2:24" s="5" customFormat="1" ht="17.25" customHeight="1" x14ac:dyDescent="0.4">
      <c r="B44" s="18" t="s">
        <v>71</v>
      </c>
      <c r="C44" s="18"/>
      <c r="D44" s="18"/>
    </row>
    <row r="45" spans="2:24" s="5" customFormat="1" ht="17.25" customHeight="1" x14ac:dyDescent="0.4">
      <c r="B45" s="18" t="s">
        <v>66</v>
      </c>
      <c r="C45" s="18"/>
      <c r="D45" s="18"/>
    </row>
    <row r="46" spans="2:24" s="5" customFormat="1" ht="17.25" customHeight="1" x14ac:dyDescent="0.4">
      <c r="B46" s="18"/>
      <c r="C46" s="16" t="s">
        <v>6</v>
      </c>
      <c r="D46" s="16" t="s">
        <v>7</v>
      </c>
      <c r="G46" s="4"/>
      <c r="H46" s="4"/>
      <c r="J46" s="4"/>
      <c r="K46" s="4"/>
      <c r="L46" s="4"/>
      <c r="M46" s="4"/>
      <c r="N46" s="4"/>
      <c r="Q46" s="4"/>
      <c r="R46" s="4"/>
      <c r="S46" s="4"/>
      <c r="V46" s="4"/>
      <c r="W46" s="4"/>
      <c r="X46" s="4"/>
    </row>
    <row r="47" spans="2:24" s="5" customFormat="1" ht="17.25" customHeight="1" x14ac:dyDescent="0.4">
      <c r="B47" s="18"/>
      <c r="C47" s="16" t="s">
        <v>187</v>
      </c>
      <c r="D47" s="20" t="s">
        <v>67</v>
      </c>
      <c r="G47" s="4"/>
      <c r="H47" s="4"/>
      <c r="J47" s="4"/>
      <c r="K47" s="4"/>
      <c r="L47" s="4"/>
      <c r="M47" s="4"/>
      <c r="N47" s="4"/>
      <c r="Q47" s="4"/>
      <c r="R47" s="4"/>
      <c r="S47" s="4"/>
      <c r="V47" s="4"/>
      <c r="W47" s="4"/>
      <c r="X47" s="4"/>
    </row>
    <row r="48" spans="2:24" s="5" customFormat="1" ht="17.25" customHeight="1" x14ac:dyDescent="0.4">
      <c r="B48" s="18"/>
      <c r="C48" s="16" t="s">
        <v>188</v>
      </c>
      <c r="D48" s="20" t="s">
        <v>68</v>
      </c>
      <c r="G48" s="4"/>
      <c r="H48" s="4"/>
      <c r="J48" s="4"/>
      <c r="K48" s="4"/>
      <c r="L48" s="4"/>
      <c r="M48" s="4"/>
      <c r="N48" s="4"/>
      <c r="Q48" s="4"/>
      <c r="R48" s="4"/>
      <c r="S48" s="4"/>
      <c r="V48" s="4"/>
      <c r="W48" s="4"/>
      <c r="X48" s="4"/>
    </row>
    <row r="49" spans="2:50" s="5" customFormat="1" ht="17.25" customHeight="1" x14ac:dyDescent="0.4">
      <c r="B49" s="18"/>
      <c r="C49" s="16" t="s">
        <v>189</v>
      </c>
      <c r="D49" s="20" t="s">
        <v>69</v>
      </c>
      <c r="G49" s="4"/>
      <c r="H49" s="4"/>
      <c r="J49" s="4"/>
      <c r="K49" s="4"/>
      <c r="L49" s="4"/>
      <c r="M49" s="4"/>
      <c r="N49" s="4"/>
      <c r="Q49" s="4"/>
      <c r="R49" s="4"/>
      <c r="S49" s="4"/>
      <c r="V49" s="4"/>
      <c r="W49" s="4"/>
      <c r="X49" s="4"/>
    </row>
    <row r="50" spans="2:50" s="5" customFormat="1" ht="17.25" customHeight="1" x14ac:dyDescent="0.4">
      <c r="B50" s="18"/>
      <c r="C50" s="16" t="s">
        <v>190</v>
      </c>
      <c r="D50" s="20" t="s">
        <v>77</v>
      </c>
      <c r="G50" s="4"/>
      <c r="H50" s="4"/>
      <c r="J50" s="4"/>
      <c r="K50" s="4"/>
      <c r="L50" s="4"/>
      <c r="M50" s="4"/>
      <c r="N50" s="4"/>
      <c r="Q50" s="4"/>
      <c r="R50" s="4"/>
      <c r="S50" s="4"/>
      <c r="V50" s="4"/>
      <c r="W50" s="4"/>
      <c r="X50" s="4"/>
    </row>
    <row r="51" spans="2:50" s="5" customFormat="1" ht="5.0999999999999996" customHeight="1" x14ac:dyDescent="0.4">
      <c r="B51" s="18"/>
      <c r="C51" s="18"/>
      <c r="D51" s="18"/>
      <c r="G51" s="4"/>
      <c r="H51" s="4"/>
      <c r="J51" s="4"/>
      <c r="K51" s="4"/>
      <c r="L51" s="4"/>
      <c r="M51" s="4"/>
      <c r="N51" s="4"/>
      <c r="Q51" s="4"/>
      <c r="R51" s="4"/>
      <c r="S51" s="4"/>
      <c r="V51" s="4"/>
      <c r="W51" s="4"/>
      <c r="X51" s="4"/>
    </row>
    <row r="52" spans="2:50" s="5" customFormat="1" ht="17.25" customHeight="1" x14ac:dyDescent="0.4">
      <c r="B52" s="21" t="s">
        <v>8</v>
      </c>
      <c r="C52" s="18"/>
      <c r="F52" s="4"/>
      <c r="G52" s="4"/>
      <c r="I52" s="4"/>
      <c r="J52" s="4"/>
      <c r="K52" s="4"/>
      <c r="L52" s="4"/>
      <c r="M52" s="4"/>
      <c r="P52" s="4"/>
      <c r="Q52" s="4"/>
      <c r="R52" s="4"/>
      <c r="U52" s="4"/>
      <c r="V52" s="4"/>
      <c r="W52" s="4"/>
    </row>
    <row r="53" spans="2:50" s="5" customFormat="1" ht="17.25" customHeight="1" x14ac:dyDescent="0.4">
      <c r="B53" s="284" t="s">
        <v>214</v>
      </c>
      <c r="C53" s="284"/>
      <c r="D53" s="284"/>
      <c r="E53" s="284"/>
      <c r="F53" s="284"/>
      <c r="G53" s="284"/>
      <c r="H53" s="284"/>
      <c r="I53" s="4"/>
      <c r="J53" s="4"/>
      <c r="K53" s="4"/>
      <c r="L53" s="4"/>
      <c r="M53" s="4"/>
      <c r="P53" s="4"/>
      <c r="Q53" s="4"/>
      <c r="R53" s="4"/>
      <c r="U53" s="4"/>
      <c r="V53" s="4"/>
      <c r="W53" s="4"/>
    </row>
    <row r="54" spans="2:50" s="5" customFormat="1" ht="17.25" customHeight="1" x14ac:dyDescent="0.4">
      <c r="B54" s="284"/>
      <c r="C54" s="284"/>
      <c r="D54" s="284"/>
      <c r="E54" s="284"/>
      <c r="F54" s="284"/>
      <c r="G54" s="284"/>
      <c r="H54" s="284"/>
      <c r="I54" s="4"/>
      <c r="J54" s="4"/>
      <c r="K54" s="4"/>
      <c r="L54" s="4"/>
      <c r="M54" s="4"/>
      <c r="P54" s="4"/>
      <c r="Q54" s="4"/>
      <c r="R54" s="4"/>
      <c r="U54" s="4"/>
      <c r="V54" s="4"/>
      <c r="W54" s="4"/>
    </row>
    <row r="55" spans="2:50" s="5" customFormat="1" ht="17.25" customHeight="1" x14ac:dyDescent="0.4">
      <c r="B55" s="18" t="s">
        <v>78</v>
      </c>
      <c r="E55" s="18"/>
      <c r="F55" s="4"/>
      <c r="G55" s="4"/>
      <c r="I55" s="4"/>
      <c r="J55" s="4"/>
      <c r="K55" s="4"/>
      <c r="L55" s="4"/>
      <c r="M55" s="4"/>
      <c r="P55" s="4"/>
      <c r="Q55" s="4"/>
      <c r="R55" s="4"/>
      <c r="U55" s="4"/>
      <c r="V55" s="4"/>
      <c r="W55" s="4"/>
    </row>
    <row r="56" spans="2:50" s="5" customFormat="1" ht="5.0999999999999996" customHeight="1" x14ac:dyDescent="0.4">
      <c r="B56" s="18"/>
      <c r="C56" s="18"/>
      <c r="D56" s="18"/>
      <c r="E56" s="21"/>
      <c r="F56" s="4"/>
      <c r="G56" s="4"/>
      <c r="H56" s="4"/>
      <c r="J56" s="4"/>
      <c r="K56" s="4"/>
      <c r="L56" s="4"/>
      <c r="M56" s="4"/>
      <c r="N56" s="4"/>
      <c r="Q56" s="4"/>
      <c r="R56" s="4"/>
      <c r="S56" s="4"/>
      <c r="V56" s="4"/>
      <c r="W56" s="4"/>
      <c r="X56" s="4"/>
    </row>
    <row r="57" spans="2:50" s="5" customFormat="1" ht="17.25" customHeight="1" x14ac:dyDescent="0.4">
      <c r="B57" s="18" t="s">
        <v>191</v>
      </c>
      <c r="C57" s="18"/>
      <c r="D57" s="18"/>
    </row>
    <row r="58" spans="2:50" s="5" customFormat="1" ht="17.25" customHeight="1" x14ac:dyDescent="0.4">
      <c r="B58" s="18" t="s">
        <v>72</v>
      </c>
      <c r="C58" s="18"/>
      <c r="D58" s="18"/>
    </row>
    <row r="59" spans="2:50" s="5" customFormat="1" ht="17.25" customHeight="1" x14ac:dyDescent="0.4">
      <c r="B59" s="18" t="s">
        <v>192</v>
      </c>
      <c r="C59" s="18"/>
      <c r="D59" s="18"/>
    </row>
    <row r="60" spans="2:50" s="5" customFormat="1" ht="17.25" customHeight="1" x14ac:dyDescent="0.4">
      <c r="B60" s="29" t="s">
        <v>73</v>
      </c>
      <c r="E60" s="4"/>
      <c r="F60" s="4"/>
      <c r="G60" s="4"/>
      <c r="H60" s="4"/>
      <c r="I60" s="4"/>
      <c r="J60" s="4"/>
      <c r="K60" s="4"/>
      <c r="L60" s="4"/>
      <c r="M60" s="4"/>
      <c r="N60" s="4"/>
      <c r="O60" s="4"/>
      <c r="P60" s="4"/>
      <c r="Q60" s="4"/>
      <c r="R60" s="4"/>
      <c r="S60" s="4"/>
      <c r="T60" s="4"/>
      <c r="X60" s="4"/>
      <c r="Y60" s="4"/>
      <c r="Z60" s="4"/>
      <c r="AA60" s="4"/>
      <c r="AC60" s="4"/>
      <c r="AD60" s="4"/>
      <c r="AE60" s="4"/>
      <c r="AF60" s="4"/>
      <c r="AG60" s="4"/>
      <c r="AH60" s="22"/>
      <c r="AI60" s="4"/>
      <c r="AJ60" s="4"/>
      <c r="AK60" s="4"/>
      <c r="AL60" s="4"/>
      <c r="AM60" s="4"/>
      <c r="AN60" s="4"/>
      <c r="AO60" s="4"/>
      <c r="AP60" s="4"/>
      <c r="AQ60" s="4"/>
      <c r="AR60" s="4"/>
      <c r="AS60" s="4"/>
      <c r="AT60" s="4"/>
      <c r="AU60" s="4"/>
      <c r="AV60" s="4"/>
      <c r="AW60" s="4"/>
      <c r="AX60" s="22"/>
    </row>
    <row r="61" spans="2:50" s="5" customFormat="1" ht="5.0999999999999996" customHeight="1" x14ac:dyDescent="0.4"/>
    <row r="62" spans="2:50" s="5" customFormat="1" ht="17.25" customHeight="1" x14ac:dyDescent="0.4">
      <c r="B62" s="284" t="s">
        <v>215</v>
      </c>
      <c r="C62" s="284"/>
      <c r="D62" s="284"/>
      <c r="E62" s="284"/>
      <c r="F62" s="284"/>
      <c r="G62" s="284"/>
      <c r="H62" s="284"/>
      <c r="I62" s="284"/>
    </row>
    <row r="63" spans="2:50" s="5" customFormat="1" ht="17.25" customHeight="1" x14ac:dyDescent="0.4">
      <c r="B63" s="284"/>
      <c r="C63" s="284"/>
      <c r="D63" s="284"/>
      <c r="E63" s="284"/>
      <c r="F63" s="284"/>
      <c r="G63" s="284"/>
      <c r="H63" s="284"/>
      <c r="I63" s="284"/>
    </row>
    <row r="64" spans="2:50" s="5" customFormat="1" ht="5.0999999999999996" customHeight="1" x14ac:dyDescent="0.4">
      <c r="B64" s="18"/>
      <c r="C64" s="18"/>
    </row>
    <row r="65" spans="2:9" s="5" customFormat="1" ht="17.25" customHeight="1" x14ac:dyDescent="0.4">
      <c r="B65" s="18" t="s">
        <v>194</v>
      </c>
      <c r="C65" s="18"/>
    </row>
    <row r="66" spans="2:9" s="5" customFormat="1" ht="5.0999999999999996" customHeight="1" x14ac:dyDescent="0.4">
      <c r="B66" s="18"/>
      <c r="C66" s="18"/>
    </row>
    <row r="67" spans="2:9" s="5" customFormat="1" ht="17.25" customHeight="1" x14ac:dyDescent="0.4">
      <c r="B67" s="18" t="s">
        <v>193</v>
      </c>
      <c r="C67" s="18"/>
    </row>
    <row r="68" spans="2:9" s="5" customFormat="1" ht="5.0999999999999996" customHeight="1" x14ac:dyDescent="0.4">
      <c r="B68" s="18"/>
      <c r="C68" s="18"/>
    </row>
    <row r="69" spans="2:9" s="5" customFormat="1" ht="17.25" customHeight="1" x14ac:dyDescent="0.4">
      <c r="B69" s="18" t="s">
        <v>216</v>
      </c>
      <c r="C69" s="18"/>
    </row>
    <row r="70" spans="2:9" s="5" customFormat="1" ht="17.25" customHeight="1" x14ac:dyDescent="0.4">
      <c r="B70" s="18" t="s">
        <v>250</v>
      </c>
      <c r="C70" s="18"/>
    </row>
    <row r="71" spans="2:9" s="5" customFormat="1" ht="17.25" customHeight="1" x14ac:dyDescent="0.4">
      <c r="B71" s="18" t="s">
        <v>195</v>
      </c>
      <c r="C71" s="18"/>
    </row>
    <row r="72" spans="2:9" s="5" customFormat="1" ht="17.25" customHeight="1" x14ac:dyDescent="0.4">
      <c r="B72" s="166" t="s">
        <v>233</v>
      </c>
      <c r="C72" s="18"/>
    </row>
    <row r="73" spans="2:9" s="5" customFormat="1" ht="17.25" customHeight="1" x14ac:dyDescent="0.4">
      <c r="B73" s="284" t="s">
        <v>247</v>
      </c>
      <c r="C73" s="284"/>
      <c r="D73" s="284"/>
      <c r="E73" s="284"/>
      <c r="F73" s="284"/>
      <c r="G73" s="284"/>
      <c r="H73" s="284"/>
      <c r="I73" s="284"/>
    </row>
    <row r="74" spans="2:9" s="5" customFormat="1" ht="17.25" customHeight="1" x14ac:dyDescent="0.4">
      <c r="B74" s="284"/>
      <c r="C74" s="284"/>
      <c r="D74" s="284"/>
      <c r="E74" s="284"/>
      <c r="F74" s="284"/>
      <c r="G74" s="284"/>
      <c r="H74" s="284"/>
      <c r="I74" s="284"/>
    </row>
    <row r="75" spans="2:9" s="5" customFormat="1" ht="17.25" customHeight="1" x14ac:dyDescent="0.4">
      <c r="B75" s="284" t="s">
        <v>217</v>
      </c>
      <c r="C75" s="284"/>
      <c r="D75" s="284"/>
      <c r="E75" s="284"/>
      <c r="F75" s="284"/>
      <c r="G75" s="284"/>
      <c r="H75" s="284"/>
      <c r="I75" s="284"/>
    </row>
    <row r="76" spans="2:9" s="5" customFormat="1" ht="17.25" customHeight="1" x14ac:dyDescent="0.4">
      <c r="B76" s="284"/>
      <c r="C76" s="284"/>
      <c r="D76" s="284"/>
      <c r="E76" s="284"/>
      <c r="F76" s="284"/>
      <c r="G76" s="284"/>
      <c r="H76" s="284"/>
      <c r="I76" s="284"/>
    </row>
    <row r="77" spans="2:9" s="5" customFormat="1" ht="17.25" customHeight="1" x14ac:dyDescent="0.4">
      <c r="B77" s="281" t="s">
        <v>251</v>
      </c>
      <c r="C77" s="281"/>
      <c r="D77" s="281"/>
      <c r="E77" s="281"/>
      <c r="F77" s="281"/>
      <c r="G77" s="281"/>
      <c r="H77" s="281"/>
      <c r="I77" s="281"/>
    </row>
    <row r="78" spans="2:9" s="5" customFormat="1" ht="17.25" customHeight="1" x14ac:dyDescent="0.4">
      <c r="B78" s="281"/>
      <c r="C78" s="281"/>
      <c r="D78" s="281"/>
      <c r="E78" s="281"/>
      <c r="F78" s="281"/>
      <c r="G78" s="281"/>
      <c r="H78" s="281"/>
      <c r="I78" s="281"/>
    </row>
    <row r="79" spans="2:9" s="5" customFormat="1" ht="5.0999999999999996" customHeight="1" x14ac:dyDescent="0.4">
      <c r="B79" s="281"/>
      <c r="C79" s="281"/>
      <c r="D79" s="281"/>
      <c r="E79" s="281"/>
      <c r="F79" s="281"/>
      <c r="G79" s="281"/>
      <c r="H79" s="281"/>
      <c r="I79" s="281"/>
    </row>
    <row r="80" spans="2:9" s="5" customFormat="1" ht="17.25" customHeight="1" x14ac:dyDescent="0.4">
      <c r="B80" s="18" t="s">
        <v>196</v>
      </c>
      <c r="C80" s="18"/>
    </row>
    <row r="81" spans="2:53" s="5" customFormat="1" ht="10.15" customHeight="1" x14ac:dyDescent="0.4">
      <c r="B81" s="18"/>
      <c r="C81" s="18"/>
    </row>
    <row r="82" spans="2:53" s="5" customFormat="1" ht="17.25" customHeight="1" x14ac:dyDescent="0.4">
      <c r="B82" s="18" t="s">
        <v>197</v>
      </c>
      <c r="C82" s="18"/>
      <c r="D82" s="18"/>
    </row>
    <row r="83" spans="2:53" s="5" customFormat="1" ht="17.25" customHeight="1" x14ac:dyDescent="0.4">
      <c r="B83" s="18" t="s">
        <v>198</v>
      </c>
      <c r="C83" s="18"/>
      <c r="D83" s="18"/>
    </row>
    <row r="84" spans="2:53" s="5" customFormat="1" ht="5.0999999999999996" customHeight="1" x14ac:dyDescent="0.4">
      <c r="B84" s="18"/>
      <c r="C84" s="18"/>
      <c r="D84" s="18"/>
    </row>
    <row r="85" spans="2:53" s="5" customFormat="1" ht="17.25" customHeight="1" x14ac:dyDescent="0.4">
      <c r="B85" s="5" t="s">
        <v>199</v>
      </c>
      <c r="D85" s="18"/>
    </row>
    <row r="86" spans="2:53" s="5" customFormat="1" ht="17.25" customHeight="1" x14ac:dyDescent="0.4">
      <c r="B86" s="5" t="s">
        <v>74</v>
      </c>
      <c r="D86" s="18"/>
    </row>
    <row r="87" spans="2:53" s="5" customFormat="1" ht="5.0999999999999996" customHeight="1" x14ac:dyDescent="0.4"/>
    <row r="88" spans="2:53" s="5" customFormat="1" ht="17.25" customHeight="1" x14ac:dyDescent="0.4">
      <c r="B88" s="5" t="s">
        <v>218</v>
      </c>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row>
    <row r="89" spans="2:53" s="5" customFormat="1" ht="17.25" customHeight="1" x14ac:dyDescent="0.4">
      <c r="B89" s="5" t="s">
        <v>201</v>
      </c>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row>
    <row r="90" spans="2:53" s="5" customFormat="1" ht="5.0999999999999996" customHeight="1" x14ac:dyDescent="0.4">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row>
    <row r="91" spans="2:53" s="5" customFormat="1" ht="17.25" customHeight="1" x14ac:dyDescent="0.4">
      <c r="B91" s="5" t="s">
        <v>200</v>
      </c>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row>
    <row r="92" spans="2:53" s="5" customFormat="1" ht="5.0999999999999996" customHeight="1" x14ac:dyDescent="0.4">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row>
    <row r="93" spans="2:53" s="5" customFormat="1" ht="17.25" customHeight="1" x14ac:dyDescent="0.4">
      <c r="B93" s="5" t="s">
        <v>219</v>
      </c>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row>
    <row r="94" spans="2:53" s="5" customFormat="1" ht="17.25" customHeight="1" x14ac:dyDescent="0.4">
      <c r="B94" s="5" t="s">
        <v>252</v>
      </c>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row>
    <row r="95" spans="2:53" s="29" customFormat="1" ht="17.25" customHeight="1" x14ac:dyDescent="0.4">
      <c r="B95" s="29" t="s">
        <v>203</v>
      </c>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row>
    <row r="96" spans="2:53" s="5" customFormat="1" ht="5.0999999999999996" customHeight="1" x14ac:dyDescent="0.4">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row>
    <row r="97" spans="2:70" s="5" customFormat="1" ht="17.25" customHeight="1" x14ac:dyDescent="0.4">
      <c r="B97" s="5" t="s">
        <v>204</v>
      </c>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row>
    <row r="98" spans="2:70" s="5" customFormat="1" ht="17.25" customHeight="1" x14ac:dyDescent="0.4">
      <c r="B98" s="5" t="s">
        <v>253</v>
      </c>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row>
    <row r="99" spans="2:70" s="5" customFormat="1" ht="5.0999999999999996" customHeight="1" x14ac:dyDescent="0.4">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row>
    <row r="100" spans="2:70" s="5" customFormat="1" ht="17.25" customHeight="1" x14ac:dyDescent="0.4">
      <c r="B100" s="5" t="s">
        <v>254</v>
      </c>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row>
    <row r="101" spans="2:70" s="5" customFormat="1" ht="5.0999999999999996" customHeight="1" x14ac:dyDescent="0.4">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row>
    <row r="102" spans="2:70" s="5" customFormat="1" ht="17.25" customHeight="1" x14ac:dyDescent="0.2">
      <c r="B102" s="5" t="s">
        <v>255</v>
      </c>
      <c r="BK102" s="24"/>
      <c r="BL102" s="25"/>
      <c r="BM102" s="24"/>
      <c r="BN102" s="24"/>
      <c r="BO102" s="24"/>
      <c r="BP102" s="26"/>
      <c r="BQ102" s="27"/>
      <c r="BR102" s="27"/>
    </row>
    <row r="103" spans="2:70" s="5" customFormat="1" ht="17.25" customHeight="1" x14ac:dyDescent="0.2">
      <c r="B103" s="5" t="s">
        <v>256</v>
      </c>
      <c r="BK103" s="24"/>
      <c r="BL103" s="25"/>
      <c r="BM103" s="24"/>
      <c r="BN103" s="24"/>
      <c r="BO103" s="24"/>
      <c r="BP103" s="26"/>
      <c r="BQ103" s="27"/>
      <c r="BR103" s="27"/>
    </row>
    <row r="104" spans="2:70" s="5" customFormat="1" ht="17.25" customHeight="1" x14ac:dyDescent="0.2">
      <c r="B104" s="5" t="s">
        <v>257</v>
      </c>
      <c r="BK104" s="24"/>
      <c r="BL104" s="25"/>
      <c r="BM104" s="24"/>
      <c r="BN104" s="24"/>
      <c r="BO104" s="24"/>
      <c r="BP104" s="26"/>
      <c r="BQ104" s="27"/>
      <c r="BR104" s="27"/>
    </row>
    <row r="105" spans="2:70" s="5" customFormat="1" ht="17.25" customHeight="1" x14ac:dyDescent="0.4">
      <c r="B105" s="5" t="s">
        <v>253</v>
      </c>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row>
    <row r="106" spans="2:70" s="5" customFormat="1" ht="17.25" customHeight="1" x14ac:dyDescent="0.4">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row>
    <row r="107" spans="2:70" s="5" customFormat="1" ht="17.25" customHeight="1" x14ac:dyDescent="0.4">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2:70" ht="17.25" customHeight="1" x14ac:dyDescent="0.4"/>
    <row r="109" spans="2:70" ht="17.25" customHeight="1" x14ac:dyDescent="0.4">
      <c r="B109" s="5"/>
    </row>
    <row r="110" spans="2:70" ht="17.25" customHeight="1" x14ac:dyDescent="0.4"/>
    <row r="111" spans="2:70" ht="17.25" customHeight="1" x14ac:dyDescent="0.4"/>
  </sheetData>
  <mergeCells count="7">
    <mergeCell ref="B77:I79"/>
    <mergeCell ref="B3:I7"/>
    <mergeCell ref="F8:K9"/>
    <mergeCell ref="B53:H54"/>
    <mergeCell ref="B62:I63"/>
    <mergeCell ref="B73:I74"/>
    <mergeCell ref="B75:I76"/>
  </mergeCells>
  <phoneticPr fontId="2"/>
  <pageMargins left="0.59055118110236227" right="0.39370078740157483" top="0.39370078740157483" bottom="0.39370078740157483" header="0.31496062992125984" footer="0.31496062992125984"/>
  <pageSetup paperSize="9" scale="50" fitToWidth="0" orientation="portrait" r:id="rId1"/>
  <colBreaks count="1" manualBreakCount="1">
    <brk id="9" max="102"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B1:BN187"/>
  <sheetViews>
    <sheetView showGridLines="0" tabSelected="1" view="pageBreakPreview" zoomScale="55" zoomScaleNormal="70" zoomScaleSheetLayoutView="55" workbookViewId="0">
      <pane xSplit="20" ySplit="27" topLeftCell="U28" activePane="bottomRight" state="frozen"/>
      <selection pane="topRight" activeCell="U1" sqref="U1"/>
      <selection pane="bottomLeft" activeCell="A28" sqref="A28"/>
      <selection pane="bottomRight" activeCell="B2" sqref="B2"/>
    </sheetView>
  </sheetViews>
  <sheetFormatPr defaultColWidth="4.375" defaultRowHeight="20.25" customHeight="1" x14ac:dyDescent="0.4"/>
  <cols>
    <col min="1" max="1" width="1.625" style="109" customWidth="1"/>
    <col min="2" max="5" width="5.75" style="109" customWidth="1"/>
    <col min="6" max="6" width="5.625" style="109" hidden="1" customWidth="1"/>
    <col min="7" max="12" width="5.625" style="109" customWidth="1"/>
    <col min="13" max="13" width="6.25" style="109" customWidth="1"/>
    <col min="14" max="53" width="5.625" style="109" customWidth="1"/>
    <col min="54" max="54" width="5.625" style="109" hidden="1" customWidth="1"/>
    <col min="55" max="56" width="7.125" style="109" customWidth="1"/>
    <col min="57" max="58" width="3.25" style="109" customWidth="1"/>
    <col min="59" max="61" width="5.625" style="109" customWidth="1"/>
    <col min="62" max="62" width="6" style="109" customWidth="1"/>
    <col min="63" max="66" width="4.75" style="109" customWidth="1"/>
    <col min="67" max="67" width="5.375" style="109" customWidth="1"/>
    <col min="68" max="68" width="5.375" style="109" bestFit="1" customWidth="1"/>
    <col min="69" max="16384" width="4.375" style="109"/>
  </cols>
  <sheetData>
    <row r="1" spans="2:66" s="100" customFormat="1" ht="20.25" customHeight="1" x14ac:dyDescent="0.4">
      <c r="C1" s="96" t="s">
        <v>92</v>
      </c>
      <c r="D1" s="96"/>
      <c r="E1" s="96"/>
      <c r="F1" s="96"/>
      <c r="G1" s="96"/>
      <c r="H1" s="156" t="s">
        <v>0</v>
      </c>
      <c r="J1" s="156"/>
      <c r="N1" s="96"/>
      <c r="O1" s="96"/>
      <c r="P1" s="96"/>
      <c r="Q1" s="96"/>
      <c r="R1" s="96"/>
      <c r="S1" s="96"/>
      <c r="T1" s="96"/>
      <c r="AO1" s="157"/>
      <c r="AP1" s="158"/>
      <c r="AQ1" s="158" t="s">
        <v>44</v>
      </c>
      <c r="AR1" s="538"/>
      <c r="AS1" s="538"/>
      <c r="AT1" s="538"/>
      <c r="AU1" s="538"/>
      <c r="AV1" s="538"/>
      <c r="AW1" s="538"/>
      <c r="AX1" s="538"/>
      <c r="AY1" s="538"/>
      <c r="AZ1" s="158" t="s">
        <v>15</v>
      </c>
      <c r="BA1" s="167"/>
      <c r="BB1" s="167"/>
      <c r="BC1" s="167"/>
      <c r="BD1" s="167"/>
      <c r="BE1" s="158" t="s">
        <v>234</v>
      </c>
      <c r="BF1" s="539"/>
      <c r="BG1" s="539"/>
      <c r="BH1" s="539"/>
      <c r="BI1" s="539"/>
      <c r="BJ1" s="158" t="s">
        <v>15</v>
      </c>
    </row>
    <row r="2" spans="2:66" s="100" customFormat="1" ht="20.25" customHeight="1" x14ac:dyDescent="0.4">
      <c r="C2" s="96"/>
      <c r="D2" s="96"/>
      <c r="E2" s="96"/>
      <c r="F2" s="96"/>
      <c r="G2" s="96"/>
      <c r="J2" s="156"/>
      <c r="N2" s="96"/>
      <c r="O2" s="96"/>
      <c r="P2" s="96"/>
      <c r="Q2" s="96"/>
      <c r="R2" s="96"/>
      <c r="S2" s="96"/>
      <c r="T2" s="96"/>
      <c r="AA2" s="116" t="s">
        <v>40</v>
      </c>
      <c r="AB2" s="448">
        <v>6</v>
      </c>
      <c r="AC2" s="448"/>
      <c r="AD2" s="116" t="s">
        <v>41</v>
      </c>
      <c r="AE2" s="449">
        <f>IF(AB2=0,"",YEAR(DATE(2018+AB2,1,1)))</f>
        <v>2024</v>
      </c>
      <c r="AF2" s="449"/>
      <c r="AG2" s="159" t="s">
        <v>42</v>
      </c>
      <c r="AH2" s="159" t="s">
        <v>1</v>
      </c>
      <c r="AI2" s="448">
        <v>4</v>
      </c>
      <c r="AJ2" s="448"/>
      <c r="AK2" s="159" t="s">
        <v>27</v>
      </c>
      <c r="AO2" s="157"/>
      <c r="AP2" s="158"/>
      <c r="AQ2" s="158" t="s">
        <v>43</v>
      </c>
      <c r="AR2" s="405"/>
      <c r="AS2" s="405"/>
      <c r="AT2" s="405"/>
      <c r="AU2" s="405"/>
      <c r="AV2" s="405"/>
      <c r="AW2" s="405"/>
      <c r="AX2" s="405"/>
      <c r="AY2" s="405"/>
      <c r="AZ2" s="405"/>
      <c r="BA2" s="405"/>
      <c r="BB2" s="405"/>
      <c r="BC2" s="405"/>
      <c r="BD2" s="405"/>
      <c r="BE2" s="405"/>
      <c r="BF2" s="405"/>
      <c r="BG2" s="405"/>
      <c r="BH2" s="405"/>
      <c r="BI2" s="405"/>
      <c r="BJ2" s="158" t="s">
        <v>15</v>
      </c>
    </row>
    <row r="3" spans="2:66" s="97" customFormat="1" ht="20.25" customHeight="1" x14ac:dyDescent="0.4">
      <c r="B3" s="100" t="s">
        <v>241</v>
      </c>
      <c r="G3" s="156"/>
      <c r="J3" s="156"/>
      <c r="N3" s="158"/>
      <c r="O3" s="158"/>
      <c r="P3" s="158"/>
      <c r="Q3" s="158"/>
      <c r="R3" s="158"/>
      <c r="S3" s="158"/>
      <c r="T3" s="158"/>
      <c r="AB3" s="160"/>
      <c r="AC3" s="160"/>
      <c r="AD3" s="160"/>
      <c r="AE3" s="161"/>
      <c r="AF3" s="160"/>
      <c r="AQ3" s="158" t="s">
        <v>123</v>
      </c>
      <c r="AR3" s="405"/>
      <c r="AS3" s="405"/>
      <c r="AT3" s="405"/>
      <c r="AU3" s="405"/>
      <c r="AV3" s="405"/>
      <c r="AW3" s="158" t="s">
        <v>15</v>
      </c>
      <c r="BD3" s="162" t="s">
        <v>59</v>
      </c>
      <c r="BE3" s="480" t="s">
        <v>240</v>
      </c>
      <c r="BF3" s="481"/>
      <c r="BG3" s="482"/>
      <c r="BH3" s="482"/>
      <c r="BI3" s="483"/>
      <c r="BJ3" s="158"/>
    </row>
    <row r="4" spans="2:66" s="97" customFormat="1" ht="18.75" x14ac:dyDescent="0.4">
      <c r="B4" s="100" t="s">
        <v>213</v>
      </c>
      <c r="G4" s="156"/>
      <c r="J4" s="156"/>
      <c r="N4" s="158"/>
      <c r="O4" s="158"/>
      <c r="P4" s="158"/>
      <c r="Q4" s="158"/>
      <c r="R4" s="158"/>
      <c r="S4" s="158"/>
      <c r="T4" s="158"/>
      <c r="AB4" s="110"/>
      <c r="AC4" s="110"/>
      <c r="AI4" s="100"/>
      <c r="AJ4" s="100"/>
      <c r="AK4" s="100"/>
      <c r="AL4" s="100"/>
      <c r="AM4" s="100"/>
      <c r="AN4" s="100"/>
      <c r="AQ4" s="158" t="s">
        <v>236</v>
      </c>
      <c r="AR4" s="538"/>
      <c r="AS4" s="538"/>
      <c r="AT4" s="538"/>
      <c r="AU4" s="538"/>
      <c r="AV4" s="538"/>
      <c r="AW4" s="158" t="s">
        <v>15</v>
      </c>
      <c r="AX4" s="100"/>
      <c r="AY4" s="100"/>
      <c r="AZ4" s="100"/>
      <c r="BA4" s="100"/>
      <c r="BB4" s="100"/>
      <c r="BC4" s="100"/>
      <c r="BD4" s="100"/>
      <c r="BE4" s="100"/>
      <c r="BF4" s="100"/>
      <c r="BG4" s="100"/>
      <c r="BH4" s="100"/>
      <c r="BI4" s="95"/>
      <c r="BJ4" s="95"/>
    </row>
    <row r="5" spans="2:66" s="97" customFormat="1" ht="6.75" customHeight="1" x14ac:dyDescent="0.4">
      <c r="C5" s="100"/>
      <c r="D5" s="100"/>
      <c r="E5" s="100"/>
      <c r="F5" s="100"/>
      <c r="G5" s="96"/>
      <c r="H5" s="100"/>
      <c r="I5" s="100"/>
      <c r="J5" s="96"/>
      <c r="K5" s="100"/>
      <c r="L5" s="100"/>
      <c r="M5" s="100"/>
      <c r="N5" s="95"/>
      <c r="O5" s="95"/>
      <c r="P5" s="95"/>
      <c r="Q5" s="95"/>
      <c r="R5" s="95"/>
      <c r="S5" s="95"/>
      <c r="T5" s="95"/>
      <c r="U5" s="100"/>
      <c r="V5" s="100"/>
      <c r="W5" s="100"/>
      <c r="X5" s="100"/>
      <c r="Y5" s="100"/>
      <c r="Z5" s="100"/>
      <c r="AA5" s="100"/>
      <c r="AB5" s="94"/>
      <c r="AC5" s="94"/>
      <c r="AD5" s="100"/>
      <c r="AE5" s="100"/>
      <c r="AF5" s="100"/>
      <c r="AG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95"/>
      <c r="BJ5" s="95"/>
    </row>
    <row r="6" spans="2:66" s="97" customFormat="1" ht="18.75" x14ac:dyDescent="0.4">
      <c r="B6" s="489" t="s">
        <v>60</v>
      </c>
      <c r="C6" s="490"/>
      <c r="D6" s="490"/>
      <c r="E6" s="490"/>
      <c r="F6" s="490"/>
      <c r="G6" s="490"/>
      <c r="H6" s="490"/>
      <c r="I6" s="490"/>
      <c r="J6" s="491"/>
      <c r="K6" s="95"/>
      <c r="L6" s="95"/>
      <c r="M6" s="95"/>
      <c r="N6" s="96"/>
      <c r="O6" s="95"/>
      <c r="P6" s="100"/>
      <c r="Q6" s="100"/>
      <c r="R6" s="100"/>
      <c r="S6" s="100"/>
      <c r="T6" s="100"/>
      <c r="U6" s="100"/>
      <c r="V6" s="100"/>
      <c r="W6" s="94"/>
      <c r="X6" s="94"/>
      <c r="AB6" s="100"/>
      <c r="AC6" s="94"/>
      <c r="AD6" s="94"/>
      <c r="AE6" s="100"/>
      <c r="AF6" s="100"/>
      <c r="AG6" s="100"/>
      <c r="AI6" s="100"/>
      <c r="AJ6" s="100" t="s">
        <v>61</v>
      </c>
      <c r="AK6" s="100"/>
      <c r="AL6" s="100"/>
      <c r="AM6" s="100"/>
      <c r="AN6" s="100"/>
      <c r="AO6" s="100"/>
      <c r="AP6" s="100"/>
      <c r="AQ6" s="100"/>
      <c r="AR6" s="100"/>
      <c r="AS6" s="100"/>
      <c r="AT6" s="100"/>
      <c r="AV6" s="324"/>
      <c r="AW6" s="325"/>
      <c r="AX6" s="102" t="s">
        <v>35</v>
      </c>
      <c r="AY6" s="100"/>
      <c r="AZ6" s="324"/>
      <c r="BA6" s="325"/>
      <c r="BB6" s="163"/>
      <c r="BC6" s="102" t="s">
        <v>36</v>
      </c>
      <c r="BD6" s="100"/>
      <c r="BE6" s="324"/>
      <c r="BF6" s="404"/>
      <c r="BG6" s="325"/>
      <c r="BH6" s="102" t="s">
        <v>37</v>
      </c>
      <c r="BI6" s="100"/>
      <c r="BJ6" s="95"/>
    </row>
    <row r="7" spans="2:66" s="97" customFormat="1" ht="18.75" x14ac:dyDescent="0.4">
      <c r="B7" s="164" t="s">
        <v>27</v>
      </c>
      <c r="C7" s="164" t="s">
        <v>28</v>
      </c>
      <c r="D7" s="164" t="s">
        <v>29</v>
      </c>
      <c r="E7" s="164" t="s">
        <v>30</v>
      </c>
      <c r="G7" s="164" t="s">
        <v>31</v>
      </c>
      <c r="H7" s="164" t="s">
        <v>32</v>
      </c>
      <c r="I7" s="164" t="s">
        <v>33</v>
      </c>
      <c r="J7" s="164" t="s">
        <v>57</v>
      </c>
      <c r="K7" s="95"/>
      <c r="L7" s="95"/>
      <c r="M7" s="95"/>
      <c r="N7" s="114" t="s">
        <v>122</v>
      </c>
      <c r="O7" s="165"/>
      <c r="P7" s="165"/>
      <c r="Q7" s="165"/>
      <c r="R7" s="165"/>
      <c r="S7" s="165"/>
      <c r="T7" s="165"/>
      <c r="U7" s="100"/>
      <c r="V7" s="100"/>
      <c r="W7" s="94"/>
      <c r="X7" s="94"/>
      <c r="AB7" s="100"/>
      <c r="AC7" s="94"/>
      <c r="AD7" s="94"/>
      <c r="AE7" s="100"/>
      <c r="AF7" s="100"/>
      <c r="AG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95"/>
      <c r="BJ7" s="95"/>
    </row>
    <row r="8" spans="2:66" s="97" customFormat="1" ht="20.25" customHeight="1" x14ac:dyDescent="0.4">
      <c r="B8" s="32"/>
      <c r="C8" s="32"/>
      <c r="D8" s="32"/>
      <c r="E8" s="32"/>
      <c r="F8" s="33"/>
      <c r="G8" s="32"/>
      <c r="H8" s="32"/>
      <c r="I8" s="32"/>
      <c r="J8" s="32"/>
      <c r="K8" s="94"/>
      <c r="L8" s="94" t="s">
        <v>34</v>
      </c>
      <c r="M8" s="94"/>
      <c r="N8" s="401"/>
      <c r="O8" s="402"/>
      <c r="P8" s="403"/>
      <c r="Q8" s="94" t="s">
        <v>2</v>
      </c>
      <c r="R8" s="401"/>
      <c r="S8" s="402"/>
      <c r="T8" s="403"/>
      <c r="U8" s="95" t="s">
        <v>17</v>
      </c>
      <c r="V8" s="487">
        <f>(R8-N8)*24</f>
        <v>0</v>
      </c>
      <c r="W8" s="488"/>
      <c r="X8" s="96" t="s">
        <v>18</v>
      </c>
      <c r="AB8" s="94"/>
      <c r="AC8" s="98"/>
      <c r="AD8" s="96"/>
      <c r="AE8" s="94"/>
      <c r="AF8" s="94"/>
      <c r="AG8" s="94"/>
      <c r="AH8" s="110"/>
      <c r="AI8" s="99"/>
      <c r="AJ8" s="99"/>
      <c r="AK8" s="99"/>
      <c r="AL8" s="100"/>
      <c r="AM8" s="95"/>
      <c r="AN8" s="114" t="s">
        <v>62</v>
      </c>
      <c r="AO8" s="114"/>
      <c r="AP8" s="100"/>
      <c r="AQ8" s="324"/>
      <c r="AR8" s="325"/>
      <c r="AS8" s="107" t="s">
        <v>58</v>
      </c>
      <c r="AT8" s="114" t="s">
        <v>237</v>
      </c>
      <c r="AU8" s="114"/>
      <c r="AV8" s="100"/>
      <c r="AW8" s="324"/>
      <c r="AX8" s="325"/>
      <c r="AY8" s="107" t="s">
        <v>58</v>
      </c>
      <c r="AZ8" s="100"/>
      <c r="BA8" s="100" t="s">
        <v>38</v>
      </c>
      <c r="BB8" s="100"/>
      <c r="BC8" s="100"/>
      <c r="BD8" s="100"/>
      <c r="BE8" s="484">
        <f>DAY(EOMONTH(DATE(AE2,AI2,1),0))</f>
        <v>30</v>
      </c>
      <c r="BF8" s="485"/>
      <c r="BG8" s="486"/>
      <c r="BH8" s="100" t="s">
        <v>39</v>
      </c>
      <c r="BI8" s="100"/>
      <c r="BJ8" s="100"/>
    </row>
    <row r="9" spans="2:66" s="97" customFormat="1" ht="6" customHeight="1" x14ac:dyDescent="0.4">
      <c r="B9" s="155"/>
      <c r="C9" s="155"/>
      <c r="D9" s="155"/>
      <c r="E9" s="155"/>
      <c r="G9" s="155"/>
      <c r="H9" s="155"/>
      <c r="I9" s="155"/>
      <c r="J9" s="155"/>
      <c r="K9" s="100"/>
      <c r="L9" s="100"/>
      <c r="M9" s="100"/>
      <c r="N9" s="94"/>
      <c r="O9" s="99"/>
      <c r="P9" s="100"/>
      <c r="Q9" s="100"/>
      <c r="R9" s="94"/>
      <c r="S9" s="100"/>
      <c r="T9" s="100"/>
      <c r="U9" s="100"/>
      <c r="V9" s="100"/>
      <c r="W9" s="100"/>
      <c r="X9" s="100"/>
      <c r="AB9" s="100"/>
      <c r="AC9" s="100"/>
      <c r="AD9" s="100"/>
      <c r="AE9" s="100"/>
      <c r="AF9" s="100"/>
      <c r="AG9" s="100"/>
      <c r="AI9" s="94"/>
      <c r="AJ9" s="100"/>
      <c r="AK9" s="100"/>
      <c r="AL9" s="99"/>
      <c r="AM9" s="100"/>
      <c r="AN9" s="100"/>
      <c r="AO9" s="100"/>
      <c r="AP9" s="100"/>
      <c r="AQ9" s="100"/>
      <c r="AR9" s="100"/>
      <c r="AS9" s="94"/>
      <c r="AT9" s="94"/>
      <c r="AU9" s="94"/>
      <c r="AV9" s="100"/>
      <c r="AW9" s="100"/>
      <c r="AX9" s="100"/>
      <c r="AY9" s="100"/>
      <c r="AZ9" s="100"/>
      <c r="BA9" s="100"/>
      <c r="BB9" s="100"/>
      <c r="BC9" s="100"/>
      <c r="BD9" s="100"/>
      <c r="BE9" s="100"/>
      <c r="BF9" s="100"/>
      <c r="BG9" s="100"/>
      <c r="BH9" s="100"/>
      <c r="BI9" s="100"/>
      <c r="BJ9" s="100"/>
    </row>
    <row r="10" spans="2:66" s="97" customFormat="1" ht="18.75" x14ac:dyDescent="0.2">
      <c r="B10" s="32"/>
      <c r="C10" s="32"/>
      <c r="D10" s="32"/>
      <c r="E10" s="32"/>
      <c r="F10" s="33"/>
      <c r="G10" s="32"/>
      <c r="H10" s="32"/>
      <c r="I10" s="32"/>
      <c r="J10" s="32"/>
      <c r="K10" s="94"/>
      <c r="L10" s="94" t="s">
        <v>34</v>
      </c>
      <c r="M10" s="94"/>
      <c r="N10" s="401"/>
      <c r="O10" s="402"/>
      <c r="P10" s="403"/>
      <c r="Q10" s="94" t="s">
        <v>2</v>
      </c>
      <c r="R10" s="401"/>
      <c r="S10" s="402"/>
      <c r="T10" s="403"/>
      <c r="U10" s="95" t="s">
        <v>17</v>
      </c>
      <c r="V10" s="487">
        <f>(R10-N10)*24</f>
        <v>0</v>
      </c>
      <c r="W10" s="488"/>
      <c r="X10" s="96" t="s">
        <v>18</v>
      </c>
      <c r="AB10" s="94"/>
      <c r="AC10" s="98"/>
      <c r="AD10" s="96"/>
      <c r="AE10" s="94"/>
      <c r="AF10" s="94"/>
      <c r="AG10" s="94"/>
      <c r="AI10" s="99"/>
      <c r="AJ10" s="99"/>
      <c r="AK10" s="99"/>
      <c r="AL10" s="100"/>
      <c r="AM10" s="95"/>
      <c r="AN10" s="98"/>
      <c r="AO10" s="100"/>
      <c r="AP10" s="100"/>
      <c r="AQ10" s="101"/>
      <c r="AR10" s="101"/>
      <c r="AS10" s="101"/>
      <c r="AT10" s="102"/>
      <c r="AU10" s="94"/>
      <c r="AV10" s="94"/>
      <c r="AW10" s="94"/>
      <c r="AX10" s="100"/>
      <c r="AY10" s="100"/>
      <c r="AZ10" s="103"/>
      <c r="BA10" s="103"/>
      <c r="BB10" s="103"/>
      <c r="BC10" s="103" t="s">
        <v>301</v>
      </c>
      <c r="BD10" s="100"/>
      <c r="BE10" s="324"/>
      <c r="BF10" s="404"/>
      <c r="BG10" s="404"/>
      <c r="BH10" s="325"/>
      <c r="BI10" s="104" t="s">
        <v>16</v>
      </c>
      <c r="BJ10" s="100"/>
    </row>
    <row r="11" spans="2:66" s="97" customFormat="1" ht="6" customHeight="1" x14ac:dyDescent="0.2">
      <c r="B11" s="105"/>
      <c r="C11" s="105"/>
      <c r="D11" s="105"/>
      <c r="E11" s="105"/>
      <c r="G11" s="105"/>
      <c r="H11" s="105"/>
      <c r="I11" s="105"/>
      <c r="J11" s="100"/>
      <c r="K11" s="94"/>
      <c r="L11" s="94"/>
      <c r="M11" s="94"/>
      <c r="N11" s="99"/>
      <c r="O11" s="100"/>
      <c r="P11" s="100"/>
      <c r="Q11" s="94"/>
      <c r="R11" s="100"/>
      <c r="S11" s="100"/>
      <c r="T11" s="100"/>
      <c r="U11" s="100"/>
      <c r="V11" s="100"/>
      <c r="W11" s="100"/>
      <c r="AB11" s="100"/>
      <c r="AC11" s="100"/>
      <c r="AD11" s="100"/>
      <c r="AE11" s="100"/>
      <c r="AF11" s="100"/>
      <c r="AG11" s="100"/>
      <c r="AI11" s="94"/>
      <c r="AJ11" s="99"/>
      <c r="AK11" s="100"/>
      <c r="AL11" s="99"/>
      <c r="AM11" s="100"/>
      <c r="AN11" s="100"/>
      <c r="AO11" s="100"/>
      <c r="AP11" s="100"/>
      <c r="AQ11" s="106"/>
      <c r="AR11" s="106"/>
      <c r="AS11" s="107"/>
      <c r="AT11" s="108"/>
      <c r="AU11" s="94"/>
      <c r="AV11" s="94"/>
      <c r="AW11" s="94"/>
      <c r="AX11" s="100"/>
      <c r="AY11" s="100"/>
      <c r="AZ11" s="103"/>
      <c r="BA11" s="103"/>
      <c r="BB11" s="103"/>
      <c r="BC11" s="100"/>
      <c r="BD11" s="100"/>
      <c r="BE11" s="94"/>
      <c r="BF11" s="94"/>
      <c r="BG11" s="94"/>
      <c r="BH11" s="94"/>
      <c r="BI11" s="104"/>
      <c r="BJ11" s="100"/>
    </row>
    <row r="12" spans="2:66" s="97" customFormat="1" ht="20.25" customHeight="1" x14ac:dyDescent="0.4">
      <c r="B12" s="428" t="s">
        <v>121</v>
      </c>
      <c r="C12" s="429"/>
      <c r="D12" s="429"/>
      <c r="E12" s="429"/>
      <c r="F12" s="429"/>
      <c r="G12" s="429"/>
      <c r="H12" s="429"/>
      <c r="I12" s="429"/>
      <c r="J12" s="429"/>
      <c r="K12" s="429"/>
      <c r="L12" s="429"/>
      <c r="M12" s="429"/>
      <c r="N12" s="429"/>
      <c r="O12" s="429"/>
      <c r="P12" s="429"/>
      <c r="Q12" s="429"/>
      <c r="R12" s="429"/>
      <c r="S12" s="429"/>
      <c r="T12" s="429"/>
      <c r="U12" s="429"/>
      <c r="V12" s="429"/>
      <c r="W12" s="429"/>
      <c r="X12" s="430"/>
      <c r="AB12" s="107"/>
      <c r="AC12" s="109"/>
      <c r="AD12" s="109"/>
      <c r="AE12" s="107"/>
      <c r="AF12" s="94"/>
      <c r="AG12" s="94"/>
      <c r="AH12" s="110"/>
      <c r="AI12" s="96"/>
      <c r="AJ12" s="100" t="s">
        <v>302</v>
      </c>
      <c r="AK12" s="100"/>
      <c r="AL12" s="99"/>
      <c r="AM12" s="100"/>
      <c r="AN12" s="100"/>
      <c r="AO12" s="100"/>
      <c r="AP12" s="100"/>
      <c r="AQ12" s="106"/>
      <c r="AR12" s="106"/>
      <c r="AS12" s="106"/>
      <c r="AT12" s="324"/>
      <c r="AU12" s="325"/>
      <c r="AV12" s="103"/>
      <c r="AW12" s="401"/>
      <c r="AX12" s="403"/>
      <c r="AY12" s="94" t="s">
        <v>303</v>
      </c>
      <c r="AZ12" s="401"/>
      <c r="BA12" s="403"/>
      <c r="BB12" s="111"/>
      <c r="BC12" s="99"/>
      <c r="BD12" s="95" t="s">
        <v>17</v>
      </c>
      <c r="BE12" s="95"/>
      <c r="BF12" s="450">
        <f>(AZ12-AW12)*24</f>
        <v>0</v>
      </c>
      <c r="BG12" s="451"/>
      <c r="BH12" s="96" t="s">
        <v>18</v>
      </c>
      <c r="BI12" s="94"/>
    </row>
    <row r="13" spans="2:66" s="97" customFormat="1" ht="6.75" customHeight="1" x14ac:dyDescent="0.2">
      <c r="B13" s="431"/>
      <c r="C13" s="432"/>
      <c r="D13" s="432"/>
      <c r="E13" s="432"/>
      <c r="F13" s="432"/>
      <c r="G13" s="432"/>
      <c r="H13" s="432"/>
      <c r="I13" s="432"/>
      <c r="J13" s="432"/>
      <c r="K13" s="432"/>
      <c r="L13" s="432"/>
      <c r="M13" s="432"/>
      <c r="N13" s="432"/>
      <c r="O13" s="432"/>
      <c r="P13" s="432"/>
      <c r="Q13" s="432"/>
      <c r="R13" s="432"/>
      <c r="S13" s="432"/>
      <c r="T13" s="432"/>
      <c r="U13" s="432"/>
      <c r="V13" s="432"/>
      <c r="W13" s="432"/>
      <c r="X13" s="433"/>
      <c r="AB13" s="112"/>
      <c r="AC13" s="113"/>
      <c r="AD13" s="113"/>
      <c r="AE13" s="112"/>
      <c r="AF13" s="99"/>
      <c r="AG13" s="99"/>
      <c r="AI13" s="100"/>
      <c r="AJ13" s="100"/>
      <c r="AK13" s="100"/>
      <c r="AL13" s="100"/>
      <c r="AM13" s="100"/>
      <c r="AN13" s="100"/>
      <c r="AO13" s="100"/>
      <c r="AP13" s="100"/>
      <c r="AQ13" s="106"/>
      <c r="AR13" s="106"/>
      <c r="AS13" s="106"/>
      <c r="AT13" s="100"/>
      <c r="AU13" s="94"/>
      <c r="AV13" s="94"/>
      <c r="AW13" s="94"/>
      <c r="AX13" s="100"/>
      <c r="AY13" s="103"/>
      <c r="AZ13" s="103"/>
      <c r="BA13" s="100"/>
      <c r="BB13" s="100"/>
      <c r="BC13" s="100"/>
      <c r="BD13" s="94"/>
      <c r="BE13" s="94"/>
      <c r="BF13" s="94"/>
      <c r="BG13" s="94"/>
      <c r="BH13" s="104"/>
      <c r="BI13" s="100"/>
    </row>
    <row r="14" spans="2:66" s="97" customFormat="1" ht="18.75" x14ac:dyDescent="0.4">
      <c r="B14" s="434"/>
      <c r="C14" s="435"/>
      <c r="D14" s="435"/>
      <c r="E14" s="435"/>
      <c r="F14" s="435"/>
      <c r="G14" s="435"/>
      <c r="H14" s="435"/>
      <c r="I14" s="435"/>
      <c r="J14" s="435"/>
      <c r="K14" s="435"/>
      <c r="L14" s="435"/>
      <c r="M14" s="435"/>
      <c r="N14" s="435"/>
      <c r="O14" s="435"/>
      <c r="P14" s="435"/>
      <c r="Q14" s="435"/>
      <c r="R14" s="435"/>
      <c r="S14" s="435"/>
      <c r="T14" s="435"/>
      <c r="U14" s="435"/>
      <c r="V14" s="435"/>
      <c r="W14" s="435"/>
      <c r="X14" s="436"/>
      <c r="AB14" s="107"/>
      <c r="AC14" s="109"/>
      <c r="AD14" s="109"/>
      <c r="AE14" s="107"/>
      <c r="AF14" s="94"/>
      <c r="AG14" s="94"/>
      <c r="AI14" s="100"/>
      <c r="AJ14" s="100"/>
      <c r="AK14" s="100"/>
      <c r="AL14" s="100"/>
      <c r="AM14" s="100"/>
      <c r="AN14" s="100"/>
      <c r="AO14" s="100"/>
      <c r="AP14" s="100"/>
      <c r="AQ14" s="106"/>
      <c r="AR14" s="106"/>
      <c r="AS14" s="106"/>
      <c r="AT14" s="324"/>
      <c r="AU14" s="325"/>
      <c r="AV14" s="103"/>
      <c r="AW14" s="401"/>
      <c r="AX14" s="403"/>
      <c r="AY14" s="94" t="s">
        <v>303</v>
      </c>
      <c r="AZ14" s="401"/>
      <c r="BA14" s="403"/>
      <c r="BB14" s="111"/>
      <c r="BC14" s="99"/>
      <c r="BD14" s="95" t="s">
        <v>17</v>
      </c>
      <c r="BE14" s="95"/>
      <c r="BF14" s="450">
        <f>(AZ14-AW14)*24</f>
        <v>0</v>
      </c>
      <c r="BG14" s="451"/>
      <c r="BH14" s="96" t="s">
        <v>18</v>
      </c>
      <c r="BI14" s="94"/>
    </row>
    <row r="15" spans="2:66" s="97" customFormat="1" ht="6.75" customHeight="1" x14ac:dyDescent="0.15">
      <c r="C15" s="114"/>
      <c r="D15" s="114"/>
      <c r="E15" s="114"/>
      <c r="F15" s="114"/>
      <c r="G15" s="100"/>
      <c r="H15" s="100"/>
      <c r="I15" s="95"/>
      <c r="J15" s="94"/>
      <c r="K15" s="99"/>
      <c r="L15" s="99"/>
      <c r="M15" s="99"/>
      <c r="N15" s="100"/>
      <c r="O15" s="100"/>
      <c r="P15" s="94"/>
      <c r="Q15" s="100"/>
      <c r="R15" s="100"/>
      <c r="S15" s="99"/>
      <c r="T15" s="100"/>
      <c r="U15" s="100"/>
      <c r="V15" s="100"/>
      <c r="W15" s="100"/>
      <c r="X15" s="100"/>
      <c r="Y15" s="95"/>
      <c r="Z15" s="94"/>
      <c r="AA15" s="94"/>
      <c r="AB15" s="96"/>
      <c r="AC15" s="94"/>
      <c r="AD15" s="95"/>
      <c r="AE15" s="94"/>
      <c r="AF15" s="99"/>
      <c r="AG15" s="100"/>
      <c r="AI15" s="110"/>
      <c r="AJ15" s="115"/>
      <c r="AL15" s="115"/>
      <c r="AS15" s="110"/>
      <c r="AT15" s="110"/>
      <c r="AU15" s="110"/>
      <c r="AV15" s="110"/>
      <c r="AW15" s="110"/>
      <c r="AZ15" s="116"/>
      <c r="BA15" s="116"/>
      <c r="BB15" s="116"/>
      <c r="BE15" s="110"/>
      <c r="BF15" s="110"/>
      <c r="BG15" s="110"/>
      <c r="BH15" s="110"/>
      <c r="BI15" s="117"/>
    </row>
    <row r="16" spans="2:66" ht="8.4499999999999993" customHeight="1" thickBot="1" x14ac:dyDescent="0.45">
      <c r="C16" s="113"/>
      <c r="D16" s="113"/>
      <c r="E16" s="113"/>
      <c r="F16" s="113"/>
      <c r="G16" s="113"/>
      <c r="Z16" s="113"/>
      <c r="AP16" s="113"/>
      <c r="BI16" s="118"/>
      <c r="BJ16" s="118"/>
      <c r="BK16" s="118"/>
      <c r="BL16" s="118"/>
      <c r="BM16" s="118"/>
      <c r="BN16" s="118"/>
    </row>
    <row r="17" spans="2:62" ht="20.25" customHeight="1" x14ac:dyDescent="0.4">
      <c r="B17" s="494" t="s">
        <v>54</v>
      </c>
      <c r="C17" s="409" t="s">
        <v>63</v>
      </c>
      <c r="D17" s="410"/>
      <c r="E17" s="452"/>
      <c r="F17" s="169"/>
      <c r="G17" s="467" t="s">
        <v>64</v>
      </c>
      <c r="H17" s="474" t="s">
        <v>232</v>
      </c>
      <c r="I17" s="410"/>
      <c r="J17" s="410"/>
      <c r="K17" s="452"/>
      <c r="L17" s="467" t="s">
        <v>154</v>
      </c>
      <c r="M17" s="467" t="s">
        <v>160</v>
      </c>
      <c r="N17" s="497" t="s">
        <v>162</v>
      </c>
      <c r="O17" s="498"/>
      <c r="P17" s="498"/>
      <c r="Q17" s="499"/>
      <c r="R17" s="170"/>
      <c r="S17" s="171"/>
      <c r="T17" s="172"/>
      <c r="U17" s="547" t="s">
        <v>155</v>
      </c>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9"/>
      <c r="AZ17" s="365" t="str">
        <f>IF(BE3="予定","(14) 1～4週目の勤務時間数合計","(14) 1か月の勤務時間数   合計")</f>
        <v>(14) 1～4週目の勤務時間数合計</v>
      </c>
      <c r="BA17" s="366"/>
      <c r="BB17" s="367"/>
      <c r="BC17" s="365" t="s">
        <v>156</v>
      </c>
      <c r="BD17" s="367"/>
      <c r="BE17" s="409" t="s">
        <v>183</v>
      </c>
      <c r="BF17" s="410"/>
      <c r="BG17" s="410"/>
      <c r="BH17" s="410"/>
      <c r="BI17" s="410"/>
      <c r="BJ17" s="411"/>
    </row>
    <row r="18" spans="2:62" ht="20.25" customHeight="1" x14ac:dyDescent="0.4">
      <c r="B18" s="495"/>
      <c r="C18" s="412"/>
      <c r="D18" s="413"/>
      <c r="E18" s="418"/>
      <c r="F18" s="173"/>
      <c r="G18" s="468"/>
      <c r="H18" s="475"/>
      <c r="I18" s="413"/>
      <c r="J18" s="413"/>
      <c r="K18" s="418"/>
      <c r="L18" s="468"/>
      <c r="M18" s="468"/>
      <c r="N18" s="500"/>
      <c r="O18" s="501"/>
      <c r="P18" s="501"/>
      <c r="Q18" s="502"/>
      <c r="R18" s="174"/>
      <c r="S18" s="175"/>
      <c r="T18" s="176"/>
      <c r="U18" s="440" t="s">
        <v>10</v>
      </c>
      <c r="V18" s="441"/>
      <c r="W18" s="441"/>
      <c r="X18" s="441"/>
      <c r="Y18" s="441"/>
      <c r="Z18" s="441"/>
      <c r="AA18" s="442"/>
      <c r="AB18" s="440" t="s">
        <v>11</v>
      </c>
      <c r="AC18" s="441"/>
      <c r="AD18" s="441"/>
      <c r="AE18" s="441"/>
      <c r="AF18" s="441"/>
      <c r="AG18" s="441"/>
      <c r="AH18" s="442"/>
      <c r="AI18" s="440" t="s">
        <v>12</v>
      </c>
      <c r="AJ18" s="441"/>
      <c r="AK18" s="441"/>
      <c r="AL18" s="441"/>
      <c r="AM18" s="441"/>
      <c r="AN18" s="441"/>
      <c r="AO18" s="442"/>
      <c r="AP18" s="440" t="s">
        <v>13</v>
      </c>
      <c r="AQ18" s="441"/>
      <c r="AR18" s="441"/>
      <c r="AS18" s="441"/>
      <c r="AT18" s="441"/>
      <c r="AU18" s="441"/>
      <c r="AV18" s="442"/>
      <c r="AW18" s="550" t="s">
        <v>14</v>
      </c>
      <c r="AX18" s="551"/>
      <c r="AY18" s="552"/>
      <c r="AZ18" s="368"/>
      <c r="BA18" s="369"/>
      <c r="BB18" s="370"/>
      <c r="BC18" s="368"/>
      <c r="BD18" s="370"/>
      <c r="BE18" s="412"/>
      <c r="BF18" s="413"/>
      <c r="BG18" s="413"/>
      <c r="BH18" s="413"/>
      <c r="BI18" s="413"/>
      <c r="BJ18" s="414"/>
    </row>
    <row r="19" spans="2:62" ht="20.25" customHeight="1" x14ac:dyDescent="0.4">
      <c r="B19" s="495"/>
      <c r="C19" s="412"/>
      <c r="D19" s="413"/>
      <c r="E19" s="418"/>
      <c r="F19" s="173"/>
      <c r="G19" s="468"/>
      <c r="H19" s="475"/>
      <c r="I19" s="413"/>
      <c r="J19" s="413"/>
      <c r="K19" s="418"/>
      <c r="L19" s="468"/>
      <c r="M19" s="468"/>
      <c r="N19" s="500"/>
      <c r="O19" s="501"/>
      <c r="P19" s="501"/>
      <c r="Q19" s="502"/>
      <c r="R19" s="174"/>
      <c r="S19" s="175"/>
      <c r="T19" s="176"/>
      <c r="U19" s="177">
        <v>1</v>
      </c>
      <c r="V19" s="178">
        <v>2</v>
      </c>
      <c r="W19" s="178">
        <v>3</v>
      </c>
      <c r="X19" s="178">
        <v>4</v>
      </c>
      <c r="Y19" s="178">
        <v>5</v>
      </c>
      <c r="Z19" s="178">
        <v>6</v>
      </c>
      <c r="AA19" s="179">
        <v>7</v>
      </c>
      <c r="AB19" s="177">
        <v>8</v>
      </c>
      <c r="AC19" s="178">
        <v>9</v>
      </c>
      <c r="AD19" s="178">
        <v>10</v>
      </c>
      <c r="AE19" s="178">
        <v>11</v>
      </c>
      <c r="AF19" s="178">
        <v>12</v>
      </c>
      <c r="AG19" s="178">
        <v>13</v>
      </c>
      <c r="AH19" s="179">
        <v>14</v>
      </c>
      <c r="AI19" s="180">
        <v>15</v>
      </c>
      <c r="AJ19" s="178">
        <v>16</v>
      </c>
      <c r="AK19" s="178">
        <v>17</v>
      </c>
      <c r="AL19" s="178">
        <v>18</v>
      </c>
      <c r="AM19" s="178">
        <v>19</v>
      </c>
      <c r="AN19" s="178">
        <v>20</v>
      </c>
      <c r="AO19" s="179">
        <v>21</v>
      </c>
      <c r="AP19" s="177">
        <v>22</v>
      </c>
      <c r="AQ19" s="178">
        <v>23</v>
      </c>
      <c r="AR19" s="178">
        <v>24</v>
      </c>
      <c r="AS19" s="178">
        <v>25</v>
      </c>
      <c r="AT19" s="178">
        <v>26</v>
      </c>
      <c r="AU19" s="178">
        <v>27</v>
      </c>
      <c r="AV19" s="179">
        <v>28</v>
      </c>
      <c r="AW19" s="177" t="str">
        <f>IF($BE$3="実績",IF(DAY(DATE($AE$2,$AI$2,29))=29,29,""),"")</f>
        <v/>
      </c>
      <c r="AX19" s="178" t="str">
        <f>IF($BE$3="実績",IF(DAY(DATE($AE$2,$AI$2,30))=30,30,""),"")</f>
        <v/>
      </c>
      <c r="AY19" s="179" t="str">
        <f>IF($BE$3="実績",IF(DAY(DATE($AE$2,$AI$2,31))=31,31,""),"")</f>
        <v/>
      </c>
      <c r="AZ19" s="425" t="s">
        <v>163</v>
      </c>
      <c r="BA19" s="437" t="s">
        <v>164</v>
      </c>
      <c r="BB19" s="371" t="s">
        <v>179</v>
      </c>
      <c r="BC19" s="425" t="s">
        <v>163</v>
      </c>
      <c r="BD19" s="372" t="s">
        <v>164</v>
      </c>
      <c r="BE19" s="415" t="s">
        <v>145</v>
      </c>
      <c r="BF19" s="416"/>
      <c r="BG19" s="416"/>
      <c r="BH19" s="416"/>
      <c r="BI19" s="417"/>
      <c r="BJ19" s="422" t="s">
        <v>146</v>
      </c>
    </row>
    <row r="20" spans="2:62" ht="20.25" hidden="1" customHeight="1" x14ac:dyDescent="0.4">
      <c r="B20" s="495"/>
      <c r="C20" s="412"/>
      <c r="D20" s="413"/>
      <c r="E20" s="418"/>
      <c r="F20" s="173"/>
      <c r="G20" s="468"/>
      <c r="H20" s="475"/>
      <c r="I20" s="413"/>
      <c r="J20" s="413"/>
      <c r="K20" s="418"/>
      <c r="L20" s="468"/>
      <c r="M20" s="468"/>
      <c r="N20" s="500"/>
      <c r="O20" s="501"/>
      <c r="P20" s="501"/>
      <c r="Q20" s="502"/>
      <c r="R20" s="174"/>
      <c r="S20" s="175"/>
      <c r="T20" s="176"/>
      <c r="U20" s="177">
        <f>WEEKDAY(DATE($AE$2,$AI$2,1))</f>
        <v>2</v>
      </c>
      <c r="V20" s="178">
        <f>WEEKDAY(DATE($AE$2,$AI$2,2))</f>
        <v>3</v>
      </c>
      <c r="W20" s="178">
        <f>WEEKDAY(DATE($AE$2,$AI$2,3))</f>
        <v>4</v>
      </c>
      <c r="X20" s="178">
        <f>WEEKDAY(DATE($AE$2,$AI$2,4))</f>
        <v>5</v>
      </c>
      <c r="Y20" s="178">
        <f>WEEKDAY(DATE($AE$2,$AI$2,5))</f>
        <v>6</v>
      </c>
      <c r="Z20" s="178">
        <f>WEEKDAY(DATE($AE$2,$AI$2,6))</f>
        <v>7</v>
      </c>
      <c r="AA20" s="179">
        <f>WEEKDAY(DATE($AE$2,$AI$2,7))</f>
        <v>1</v>
      </c>
      <c r="AB20" s="177">
        <f>WEEKDAY(DATE($AE$2,$AI$2,8))</f>
        <v>2</v>
      </c>
      <c r="AC20" s="178">
        <f>WEEKDAY(DATE($AE$2,$AI$2,9))</f>
        <v>3</v>
      </c>
      <c r="AD20" s="178">
        <f>WEEKDAY(DATE($AE$2,$AI$2,10))</f>
        <v>4</v>
      </c>
      <c r="AE20" s="178">
        <f>WEEKDAY(DATE($AE$2,$AI$2,11))</f>
        <v>5</v>
      </c>
      <c r="AF20" s="178">
        <f>WEEKDAY(DATE($AE$2,$AI$2,12))</f>
        <v>6</v>
      </c>
      <c r="AG20" s="178">
        <f>WEEKDAY(DATE($AE$2,$AI$2,13))</f>
        <v>7</v>
      </c>
      <c r="AH20" s="179">
        <f>WEEKDAY(DATE($AE$2,$AI$2,14))</f>
        <v>1</v>
      </c>
      <c r="AI20" s="177">
        <f>WEEKDAY(DATE($AE$2,$AI$2,15))</f>
        <v>2</v>
      </c>
      <c r="AJ20" s="178">
        <f>WEEKDAY(DATE($AE$2,$AI$2,16))</f>
        <v>3</v>
      </c>
      <c r="AK20" s="178">
        <f>WEEKDAY(DATE($AE$2,$AI$2,17))</f>
        <v>4</v>
      </c>
      <c r="AL20" s="178">
        <f>WEEKDAY(DATE($AE$2,$AI$2,18))</f>
        <v>5</v>
      </c>
      <c r="AM20" s="178">
        <f>WEEKDAY(DATE($AE$2,$AI$2,19))</f>
        <v>6</v>
      </c>
      <c r="AN20" s="178">
        <f>WEEKDAY(DATE($AE$2,$AI$2,20))</f>
        <v>7</v>
      </c>
      <c r="AO20" s="179">
        <f>WEEKDAY(DATE($AE$2,$AI$2,21))</f>
        <v>1</v>
      </c>
      <c r="AP20" s="177">
        <f>WEEKDAY(DATE($AE$2,$AI$2,22))</f>
        <v>2</v>
      </c>
      <c r="AQ20" s="178">
        <f>WEEKDAY(DATE($AE$2,$AI$2,23))</f>
        <v>3</v>
      </c>
      <c r="AR20" s="178">
        <f>WEEKDAY(DATE($AE$2,$AI$2,24))</f>
        <v>4</v>
      </c>
      <c r="AS20" s="178">
        <f>WEEKDAY(DATE($AE$2,$AI$2,25))</f>
        <v>5</v>
      </c>
      <c r="AT20" s="178">
        <f>WEEKDAY(DATE($AE$2,$AI$2,26))</f>
        <v>6</v>
      </c>
      <c r="AU20" s="178">
        <f>WEEKDAY(DATE($AE$2,$AI$2,27))</f>
        <v>7</v>
      </c>
      <c r="AV20" s="179">
        <f>WEEKDAY(DATE($AE$2,$AI$2,28))</f>
        <v>1</v>
      </c>
      <c r="AW20" s="177">
        <f>IF(AW19=29,WEEKDAY(DATE($AE$2,$AI$2,29)),0)</f>
        <v>0</v>
      </c>
      <c r="AX20" s="178">
        <f>IF(AX19=30,WEEKDAY(DATE($AE$2,$AI$2,30)),0)</f>
        <v>0</v>
      </c>
      <c r="AY20" s="179">
        <f>IF(AY19=31,WEEKDAY(DATE($AE$2,$AI$2,31)),0)</f>
        <v>0</v>
      </c>
      <c r="AZ20" s="426"/>
      <c r="BA20" s="438"/>
      <c r="BB20" s="372"/>
      <c r="BC20" s="426"/>
      <c r="BD20" s="372"/>
      <c r="BE20" s="412"/>
      <c r="BF20" s="413"/>
      <c r="BG20" s="413"/>
      <c r="BH20" s="413"/>
      <c r="BI20" s="418"/>
      <c r="BJ20" s="423"/>
    </row>
    <row r="21" spans="2:62" ht="22.5" customHeight="1" thickBot="1" x14ac:dyDescent="0.45">
      <c r="B21" s="496"/>
      <c r="C21" s="419"/>
      <c r="D21" s="420"/>
      <c r="E21" s="421"/>
      <c r="F21" s="181"/>
      <c r="G21" s="469"/>
      <c r="H21" s="476"/>
      <c r="I21" s="420"/>
      <c r="J21" s="420"/>
      <c r="K21" s="421"/>
      <c r="L21" s="469"/>
      <c r="M21" s="469"/>
      <c r="N21" s="503"/>
      <c r="O21" s="504"/>
      <c r="P21" s="504"/>
      <c r="Q21" s="505"/>
      <c r="R21" s="182"/>
      <c r="S21" s="183"/>
      <c r="T21" s="184"/>
      <c r="U21" s="185" t="str">
        <f>IF(U20=1,"日",IF(U20=2,"月",IF(U20=3,"火",IF(U20=4,"水",IF(U20=5,"木",IF(U20=6,"金","土"))))))</f>
        <v>月</v>
      </c>
      <c r="V21" s="186" t="str">
        <f t="shared" ref="V21:AV21" si="0">IF(V20=1,"日",IF(V20=2,"月",IF(V20=3,"火",IF(V20=4,"水",IF(V20=5,"木",IF(V20=6,"金","土"))))))</f>
        <v>火</v>
      </c>
      <c r="W21" s="186" t="str">
        <f t="shared" si="0"/>
        <v>水</v>
      </c>
      <c r="X21" s="186" t="str">
        <f t="shared" si="0"/>
        <v>木</v>
      </c>
      <c r="Y21" s="186" t="str">
        <f t="shared" si="0"/>
        <v>金</v>
      </c>
      <c r="Z21" s="186" t="str">
        <f t="shared" si="0"/>
        <v>土</v>
      </c>
      <c r="AA21" s="187" t="str">
        <f t="shared" si="0"/>
        <v>日</v>
      </c>
      <c r="AB21" s="185" t="str">
        <f>IF(AB20=1,"日",IF(AB20=2,"月",IF(AB20=3,"火",IF(AB20=4,"水",IF(AB20=5,"木",IF(AB20=6,"金","土"))))))</f>
        <v>月</v>
      </c>
      <c r="AC21" s="186" t="str">
        <f t="shared" si="0"/>
        <v>火</v>
      </c>
      <c r="AD21" s="186" t="str">
        <f t="shared" si="0"/>
        <v>水</v>
      </c>
      <c r="AE21" s="186" t="str">
        <f t="shared" si="0"/>
        <v>木</v>
      </c>
      <c r="AF21" s="186" t="str">
        <f t="shared" si="0"/>
        <v>金</v>
      </c>
      <c r="AG21" s="186" t="str">
        <f t="shared" si="0"/>
        <v>土</v>
      </c>
      <c r="AH21" s="187" t="str">
        <f t="shared" si="0"/>
        <v>日</v>
      </c>
      <c r="AI21" s="185" t="str">
        <f>IF(AI20=1,"日",IF(AI20=2,"月",IF(AI20=3,"火",IF(AI20=4,"水",IF(AI20=5,"木",IF(AI20=6,"金","土"))))))</f>
        <v>月</v>
      </c>
      <c r="AJ21" s="186" t="str">
        <f t="shared" si="0"/>
        <v>火</v>
      </c>
      <c r="AK21" s="186" t="str">
        <f t="shared" si="0"/>
        <v>水</v>
      </c>
      <c r="AL21" s="186" t="str">
        <f t="shared" si="0"/>
        <v>木</v>
      </c>
      <c r="AM21" s="186" t="str">
        <f t="shared" si="0"/>
        <v>金</v>
      </c>
      <c r="AN21" s="186" t="str">
        <f t="shared" si="0"/>
        <v>土</v>
      </c>
      <c r="AO21" s="187" t="str">
        <f t="shared" si="0"/>
        <v>日</v>
      </c>
      <c r="AP21" s="185" t="str">
        <f>IF(AP20=1,"日",IF(AP20=2,"月",IF(AP20=3,"火",IF(AP20=4,"水",IF(AP20=5,"木",IF(AP20=6,"金","土"))))))</f>
        <v>月</v>
      </c>
      <c r="AQ21" s="186" t="str">
        <f t="shared" si="0"/>
        <v>火</v>
      </c>
      <c r="AR21" s="186" t="str">
        <f t="shared" si="0"/>
        <v>水</v>
      </c>
      <c r="AS21" s="186" t="str">
        <f t="shared" si="0"/>
        <v>木</v>
      </c>
      <c r="AT21" s="186" t="str">
        <f t="shared" si="0"/>
        <v>金</v>
      </c>
      <c r="AU21" s="186" t="str">
        <f t="shared" si="0"/>
        <v>土</v>
      </c>
      <c r="AV21" s="187" t="str">
        <f t="shared" si="0"/>
        <v>日</v>
      </c>
      <c r="AW21" s="186" t="str">
        <f>IF(AW20=1,"日",IF(AW20=2,"月",IF(AW20=3,"火",IF(AW20=4,"水",IF(AW20=5,"木",IF(AW20=6,"金",IF(AW20=0,"","土")))))))</f>
        <v/>
      </c>
      <c r="AX21" s="186" t="str">
        <f>IF(AX20=1,"日",IF(AX20=2,"月",IF(AX20=3,"火",IF(AX20=4,"水",IF(AX20=5,"木",IF(AX20=6,"金",IF(AX20=0,"","土")))))))</f>
        <v/>
      </c>
      <c r="AY21" s="186" t="str">
        <f>IF(AY20=1,"日",IF(AY20=2,"月",IF(AY20=3,"火",IF(AY20=4,"水",IF(AY20=5,"木",IF(AY20=6,"金",IF(AY20=0,"","土")))))))</f>
        <v/>
      </c>
      <c r="AZ21" s="427"/>
      <c r="BA21" s="439"/>
      <c r="BB21" s="373"/>
      <c r="BC21" s="427"/>
      <c r="BD21" s="373"/>
      <c r="BE21" s="419"/>
      <c r="BF21" s="420"/>
      <c r="BG21" s="420"/>
      <c r="BH21" s="420"/>
      <c r="BI21" s="421"/>
      <c r="BJ21" s="424"/>
    </row>
    <row r="22" spans="2:62" ht="20.25" customHeight="1" x14ac:dyDescent="0.4">
      <c r="B22" s="492">
        <v>1</v>
      </c>
      <c r="C22" s="409" t="s">
        <v>4</v>
      </c>
      <c r="D22" s="410"/>
      <c r="E22" s="452"/>
      <c r="F22" s="169"/>
      <c r="G22" s="313"/>
      <c r="H22" s="458"/>
      <c r="I22" s="459"/>
      <c r="J22" s="459"/>
      <c r="K22" s="460"/>
      <c r="L22" s="470"/>
      <c r="M22" s="546"/>
      <c r="N22" s="406"/>
      <c r="O22" s="407"/>
      <c r="P22" s="407"/>
      <c r="Q22" s="408"/>
      <c r="R22" s="445" t="s">
        <v>23</v>
      </c>
      <c r="S22" s="446"/>
      <c r="T22" s="447"/>
      <c r="U22" s="34"/>
      <c r="V22" s="35"/>
      <c r="W22" s="35"/>
      <c r="X22" s="35"/>
      <c r="Y22" s="35"/>
      <c r="Z22" s="35"/>
      <c r="AA22" s="36"/>
      <c r="AB22" s="34"/>
      <c r="AC22" s="35"/>
      <c r="AD22" s="35"/>
      <c r="AE22" s="35"/>
      <c r="AF22" s="35"/>
      <c r="AG22" s="35"/>
      <c r="AH22" s="36"/>
      <c r="AI22" s="34"/>
      <c r="AJ22" s="35"/>
      <c r="AK22" s="35"/>
      <c r="AL22" s="35"/>
      <c r="AM22" s="35"/>
      <c r="AN22" s="35"/>
      <c r="AO22" s="36"/>
      <c r="AP22" s="34"/>
      <c r="AQ22" s="35"/>
      <c r="AR22" s="35"/>
      <c r="AS22" s="35"/>
      <c r="AT22" s="35"/>
      <c r="AU22" s="35"/>
      <c r="AV22" s="36"/>
      <c r="AW22" s="34"/>
      <c r="AX22" s="35"/>
      <c r="AY22" s="36"/>
      <c r="AZ22" s="194"/>
      <c r="BA22" s="195"/>
      <c r="BB22" s="196"/>
      <c r="BC22" s="197"/>
      <c r="BD22" s="198"/>
      <c r="BE22" s="395"/>
      <c r="BF22" s="396"/>
      <c r="BG22" s="396"/>
      <c r="BH22" s="396"/>
      <c r="BI22" s="397"/>
      <c r="BJ22" s="443"/>
    </row>
    <row r="23" spans="2:62" ht="20.25" customHeight="1" x14ac:dyDescent="0.4">
      <c r="B23" s="493"/>
      <c r="C23" s="412"/>
      <c r="D23" s="413"/>
      <c r="E23" s="418"/>
      <c r="F23" s="173" t="str">
        <f>C22</f>
        <v>管理者</v>
      </c>
      <c r="G23" s="313"/>
      <c r="H23" s="461"/>
      <c r="I23" s="462"/>
      <c r="J23" s="462"/>
      <c r="K23" s="463"/>
      <c r="L23" s="471"/>
      <c r="M23" s="534"/>
      <c r="N23" s="329"/>
      <c r="O23" s="330"/>
      <c r="P23" s="330"/>
      <c r="Q23" s="331"/>
      <c r="R23" s="326" t="s">
        <v>9</v>
      </c>
      <c r="S23" s="327"/>
      <c r="T23" s="328"/>
      <c r="U23" s="188" t="str">
        <f>IF(U22="","",IF(OR(U22="常-休1",U22="常-休2",U22="常-休3"),IF(OR($G22="非・専",$G22="非・兼"),"-",VLOOKUP(U22,'シフト記号表（勤務時間帯)'!$D$5:$L$45,9,FALSE)),VLOOKUP(U22,'シフト記号表（勤務時間帯)'!$D$5:$L$45,9,FALSE)))</f>
        <v/>
      </c>
      <c r="V23" s="189" t="str">
        <f>IF(V22="","",IF(OR(V22="常-休1",V22="常-休2",V22="常-休3"),IF(OR($G22="非・専",$G22="非・兼"),"-",VLOOKUP(V22,'シフト記号表（勤務時間帯)'!$D$5:$L$45,9,FALSE)),VLOOKUP(V22,'シフト記号表（勤務時間帯)'!$D$5:$L$45,9,FALSE)))</f>
        <v/>
      </c>
      <c r="W23" s="189" t="str">
        <f>IF(W22="","",IF(OR(W22="常-休1",W22="常-休2",W22="常-休3"),IF(OR($G22="非・専",$G22="非・兼"),"-",VLOOKUP(W22,'シフト記号表（勤務時間帯)'!$D$5:$L$45,9,FALSE)),VLOOKUP(W22,'シフト記号表（勤務時間帯)'!$D$5:$L$45,9,FALSE)))</f>
        <v/>
      </c>
      <c r="X23" s="189" t="str">
        <f>IF(X22="","",IF(OR(X22="常-休1",X22="常-休2",X22="常-休3"),IF(OR($G22="非・専",$G22="非・兼"),"-",VLOOKUP(X22,'シフト記号表（勤務時間帯)'!$D$5:$L$45,9,FALSE)),VLOOKUP(X22,'シフト記号表（勤務時間帯)'!$D$5:$L$45,9,FALSE)))</f>
        <v/>
      </c>
      <c r="Y23" s="189" t="str">
        <f>IF(Y22="","",IF(OR(Y22="常-休1",Y22="常-休2",Y22="常-休3"),IF(OR($G22="非・専",$G22="非・兼"),"-",VLOOKUP(Y22,'シフト記号表（勤務時間帯)'!$D$5:$L$45,9,FALSE)),VLOOKUP(Y22,'シフト記号表（勤務時間帯)'!$D$5:$L$45,9,FALSE)))</f>
        <v/>
      </c>
      <c r="Z23" s="189" t="str">
        <f>IF(Z22="","",IF(OR(Z22="常-休1",Z22="常-休2",Z22="常-休3"),IF(OR($G22="非・専",$G22="非・兼"),"-",VLOOKUP(Z22,'シフト記号表（勤務時間帯)'!$D$5:$L$45,9,FALSE)),VLOOKUP(Z22,'シフト記号表（勤務時間帯)'!$D$5:$L$45,9,FALSE)))</f>
        <v/>
      </c>
      <c r="AA23" s="190" t="str">
        <f>IF(AA22="","",IF(OR(AA22="常-休1",AA22="常-休2",AA22="常-休3"),IF(OR($G22="非・専",$G22="非・兼"),"-",VLOOKUP(AA22,'シフト記号表（勤務時間帯)'!$D$5:$L$45,9,FALSE)),VLOOKUP(AA22,'シフト記号表（勤務時間帯)'!$D$5:$L$45,9,FALSE)))</f>
        <v/>
      </c>
      <c r="AB23" s="188" t="str">
        <f>IF(AB22="","",IF(OR(AB22="常-休1",AB22="常-休2",AB22="常-休3"),IF(OR($G22="非・専",$G22="非・兼"),"-",VLOOKUP(AB22,'シフト記号表（勤務時間帯)'!$D$5:$L$45,9,FALSE)),VLOOKUP(AB22,'シフト記号表（勤務時間帯)'!$D$5:$L$45,9,FALSE)))</f>
        <v/>
      </c>
      <c r="AC23" s="189" t="str">
        <f>IF(AC22="","",IF(OR(AC22="常-休1",AC22="常-休2",AC22="常-休3"),IF(OR($G22="非・専",$G22="非・兼"),"-",VLOOKUP(AC22,'シフト記号表（勤務時間帯)'!$D$5:$L$45,9,FALSE)),VLOOKUP(AC22,'シフト記号表（勤務時間帯)'!$D$5:$L$45,9,FALSE)))</f>
        <v/>
      </c>
      <c r="AD23" s="189" t="str">
        <f>IF(AD22="","",IF(OR(AD22="常-休1",AD22="常-休2",AD22="常-休3"),IF(OR($G22="非・専",$G22="非・兼"),"-",VLOOKUP(AD22,'シフト記号表（勤務時間帯)'!$D$5:$L$45,9,FALSE)),VLOOKUP(AD22,'シフト記号表（勤務時間帯)'!$D$5:$L$45,9,FALSE)))</f>
        <v/>
      </c>
      <c r="AE23" s="189" t="str">
        <f>IF(AE22="","",IF(OR(AE22="常-休1",AE22="常-休2",AE22="常-休3"),IF(OR($G22="非・専",$G22="非・兼"),"-",VLOOKUP(AE22,'シフト記号表（勤務時間帯)'!$D$5:$L$45,9,FALSE)),VLOOKUP(AE22,'シフト記号表（勤務時間帯)'!$D$5:$L$45,9,FALSE)))</f>
        <v/>
      </c>
      <c r="AF23" s="189" t="str">
        <f>IF(AF22="","",IF(OR(AF22="常-休1",AF22="常-休2",AF22="常-休3"),IF(OR($G22="非・専",$G22="非・兼"),"-",VLOOKUP(AF22,'シフト記号表（勤務時間帯)'!$D$5:$L$45,9,FALSE)),VLOOKUP(AF22,'シフト記号表（勤務時間帯)'!$D$5:$L$45,9,FALSE)))</f>
        <v/>
      </c>
      <c r="AG23" s="189" t="str">
        <f>IF(AG22="","",IF(OR(AG22="常-休1",AG22="常-休2",AG22="常-休3"),IF(OR($G22="非・専",$G22="非・兼"),"-",VLOOKUP(AG22,'シフト記号表（勤務時間帯)'!$D$5:$L$45,9,FALSE)),VLOOKUP(AG22,'シフト記号表（勤務時間帯)'!$D$5:$L$45,9,FALSE)))</f>
        <v/>
      </c>
      <c r="AH23" s="190" t="str">
        <f>IF(AH22="","",IF(OR(AH22="常-休1",AH22="常-休2",AH22="常-休3"),IF(OR($G22="非・専",$G22="非・兼"),"-",VLOOKUP(AH22,'シフト記号表（勤務時間帯)'!$D$5:$L$45,9,FALSE)),VLOOKUP(AH22,'シフト記号表（勤務時間帯)'!$D$5:$L$45,9,FALSE)))</f>
        <v/>
      </c>
      <c r="AI23" s="188" t="str">
        <f>IF(AI22="","",IF(OR(AI22="常-休1",AI22="常-休2",AI22="常-休3"),IF(OR($G22="非・専",$G22="非・兼"),"-",VLOOKUP(AI22,'シフト記号表（勤務時間帯)'!$D$5:$L$45,9,FALSE)),VLOOKUP(AI22,'シフト記号表（勤務時間帯)'!$D$5:$L$45,9,FALSE)))</f>
        <v/>
      </c>
      <c r="AJ23" s="189" t="str">
        <f>IF(AJ22="","",IF(OR(AJ22="常-休1",AJ22="常-休2",AJ22="常-休3"),IF(OR($G22="非・専",$G22="非・兼"),"-",VLOOKUP(AJ22,'シフト記号表（勤務時間帯)'!$D$5:$L$45,9,FALSE)),VLOOKUP(AJ22,'シフト記号表（勤務時間帯)'!$D$5:$L$45,9,FALSE)))</f>
        <v/>
      </c>
      <c r="AK23" s="189" t="str">
        <f>IF(AK22="","",IF(OR(AK22="常-休1",AK22="常-休2",AK22="常-休3"),IF(OR($G22="非・専",$G22="非・兼"),"-",VLOOKUP(AK22,'シフト記号表（勤務時間帯)'!$D$5:$L$45,9,FALSE)),VLOOKUP(AK22,'シフト記号表（勤務時間帯)'!$D$5:$L$45,9,FALSE)))</f>
        <v/>
      </c>
      <c r="AL23" s="189" t="str">
        <f>IF(AL22="","",IF(OR(AL22="常-休1",AL22="常-休2",AL22="常-休3"),IF(OR($G22="非・専",$G22="非・兼"),"-",VLOOKUP(AL22,'シフト記号表（勤務時間帯)'!$D$5:$L$45,9,FALSE)),VLOOKUP(AL22,'シフト記号表（勤務時間帯)'!$D$5:$L$45,9,FALSE)))</f>
        <v/>
      </c>
      <c r="AM23" s="189" t="str">
        <f>IF(AM22="","",IF(OR(AM22="常-休1",AM22="常-休2",AM22="常-休3"),IF(OR($G22="非・専",$G22="非・兼"),"-",VLOOKUP(AM22,'シフト記号表（勤務時間帯)'!$D$5:$L$45,9,FALSE)),VLOOKUP(AM22,'シフト記号表（勤務時間帯)'!$D$5:$L$45,9,FALSE)))</f>
        <v/>
      </c>
      <c r="AN23" s="189" t="str">
        <f>IF(AN22="","",IF(OR(AN22="常-休1",AN22="常-休2",AN22="常-休3"),IF(OR($G22="非・専",$G22="非・兼"),"-",VLOOKUP(AN22,'シフト記号表（勤務時間帯)'!$D$5:$L$45,9,FALSE)),VLOOKUP(AN22,'シフト記号表（勤務時間帯)'!$D$5:$L$45,9,FALSE)))</f>
        <v/>
      </c>
      <c r="AO23" s="190" t="str">
        <f>IF(AO22="","",IF(OR(AO22="常-休1",AO22="常-休2",AO22="常-休3"),IF(OR($G22="非・専",$G22="非・兼"),"-",VLOOKUP(AO22,'シフト記号表（勤務時間帯)'!$D$5:$L$45,9,FALSE)),VLOOKUP(AO22,'シフト記号表（勤務時間帯)'!$D$5:$L$45,9,FALSE)))</f>
        <v/>
      </c>
      <c r="AP23" s="188" t="str">
        <f>IF(AP22="","",IF(OR(AP22="常-休1",AP22="常-休2",AP22="常-休3"),IF(OR($G22="非・専",$G22="非・兼"),"-",VLOOKUP(AP22,'シフト記号表（勤務時間帯)'!$D$5:$L$45,9,FALSE)),VLOOKUP(AP22,'シフト記号表（勤務時間帯)'!$D$5:$L$45,9,FALSE)))</f>
        <v/>
      </c>
      <c r="AQ23" s="189" t="str">
        <f>IF(AQ22="","",IF(OR(AQ22="常-休1",AQ22="常-休2",AQ22="常-休3"),IF(OR($G22="非・専",$G22="非・兼"),"-",VLOOKUP(AQ22,'シフト記号表（勤務時間帯)'!$D$5:$L$45,9,FALSE)),VLOOKUP(AQ22,'シフト記号表（勤務時間帯)'!$D$5:$L$45,9,FALSE)))</f>
        <v/>
      </c>
      <c r="AR23" s="189" t="str">
        <f>IF(AR22="","",IF(OR(AR22="常-休1",AR22="常-休2",AR22="常-休3"),IF(OR($G22="非・専",$G22="非・兼"),"-",VLOOKUP(AR22,'シフト記号表（勤務時間帯)'!$D$5:$L$45,9,FALSE)),VLOOKUP(AR22,'シフト記号表（勤務時間帯)'!$D$5:$L$45,9,FALSE)))</f>
        <v/>
      </c>
      <c r="AS23" s="189" t="str">
        <f>IF(AS22="","",IF(OR(AS22="常-休1",AS22="常-休2",AS22="常-休3"),IF(OR($G22="非・専",$G22="非・兼"),"-",VLOOKUP(AS22,'シフト記号表（勤務時間帯)'!$D$5:$L$45,9,FALSE)),VLOOKUP(AS22,'シフト記号表（勤務時間帯)'!$D$5:$L$45,9,FALSE)))</f>
        <v/>
      </c>
      <c r="AT23" s="189" t="str">
        <f>IF(AT22="","",IF(OR(AT22="常-休1",AT22="常-休2",AT22="常-休3"),IF(OR($G22="非・専",$G22="非・兼"),"-",VLOOKUP(AT22,'シフト記号表（勤務時間帯)'!$D$5:$L$45,9,FALSE)),VLOOKUP(AT22,'シフト記号表（勤務時間帯)'!$D$5:$L$45,9,FALSE)))</f>
        <v/>
      </c>
      <c r="AU23" s="189" t="str">
        <f>IF(AU22="","",IF(OR(AU22="常-休1",AU22="常-休2",AU22="常-休3"),IF(OR($G22="非・専",$G22="非・兼"),"-",VLOOKUP(AU22,'シフト記号表（勤務時間帯)'!$D$5:$L$45,9,FALSE)),VLOOKUP(AU22,'シフト記号表（勤務時間帯)'!$D$5:$L$45,9,FALSE)))</f>
        <v/>
      </c>
      <c r="AV23" s="190" t="str">
        <f>IF(AV22="","",IF(OR(AV22="常-休1",AV22="常-休2",AV22="常-休3"),IF(OR($G22="非・専",$G22="非・兼"),"-",VLOOKUP(AV22,'シフト記号表（勤務時間帯)'!$D$5:$L$45,9,FALSE)),VLOOKUP(AV22,'シフト記号表（勤務時間帯)'!$D$5:$L$45,9,FALSE)))</f>
        <v/>
      </c>
      <c r="AW23" s="188" t="str">
        <f>IF(AW22="","",IF(OR(AW22="常-休1",AW22="常-休2",AW22="常-休3"),IF(OR($G22="非・専",$G22="非・兼"),"-",VLOOKUP(AW22,'シフト記号表（勤務時間帯)'!$D$5:$L$45,9,FALSE)),VLOOKUP(AW22,'シフト記号表（勤務時間帯)'!$D$5:$L$45,9,FALSE)))</f>
        <v/>
      </c>
      <c r="AX23" s="189" t="str">
        <f>IF(AX22="","",IF(OR(AX22="常-休1",AX22="常-休2",AX22="常-休3"),IF(OR($G22="非・専",$G22="非・兼"),"-",VLOOKUP(AX22,'シフト記号表（勤務時間帯)'!$D$5:$L$45,9,FALSE)),VLOOKUP(AX22,'シフト記号表（勤務時間帯)'!$D$5:$L$45,9,FALSE)))</f>
        <v/>
      </c>
      <c r="AY23" s="190" t="str">
        <f>IF(AY22="","",IF(OR(AY22="常-休1",AY22="常-休2",AY22="常-休3"),IF(OR($G22="非・専",$G22="非・兼"),"-",VLOOKUP(AY22,'シフト記号表（勤務時間帯)'!$D$5:$L$45,9,FALSE)),VLOOKUP(AY22,'シフト記号表（勤務時間帯)'!$D$5:$L$45,9,FALSE)))</f>
        <v/>
      </c>
      <c r="AZ23" s="199">
        <f>IF($BE$3="予定",SUM(U23:AV23),IF($BE$3="実績",SUM(U23:AY23),""))</f>
        <v>0</v>
      </c>
      <c r="BA23" s="200" t="s">
        <v>51</v>
      </c>
      <c r="BB23" s="201">
        <f>SUMIF(U24:AY24,"基準",U23:AY23)</f>
        <v>0</v>
      </c>
      <c r="BC23" s="202" t="e">
        <f>AZ23/$BE$6</f>
        <v>#DIV/0!</v>
      </c>
      <c r="BD23" s="200" t="s">
        <v>51</v>
      </c>
      <c r="BE23" s="398"/>
      <c r="BF23" s="399"/>
      <c r="BG23" s="399"/>
      <c r="BH23" s="399"/>
      <c r="BI23" s="400"/>
      <c r="BJ23" s="444"/>
    </row>
    <row r="24" spans="2:62" ht="20.25" customHeight="1" x14ac:dyDescent="0.4">
      <c r="B24" s="493"/>
      <c r="C24" s="412"/>
      <c r="D24" s="413"/>
      <c r="E24" s="418"/>
      <c r="F24" s="256"/>
      <c r="G24" s="313"/>
      <c r="H24" s="464"/>
      <c r="I24" s="465"/>
      <c r="J24" s="465"/>
      <c r="K24" s="466"/>
      <c r="L24" s="472"/>
      <c r="M24" s="534"/>
      <c r="N24" s="381"/>
      <c r="O24" s="382"/>
      <c r="P24" s="382"/>
      <c r="Q24" s="383"/>
      <c r="R24" s="335" t="str">
        <f>IF(COUNTIF(F23,"看護職員"),"基準職員・医ケア報酬職員・医療連携体制職員",IF(COUNTIF(プルダウン・リスト!$C$32:$C$40,'別紙2-1　勤務体制・勤務形態一覧表（児通所）'!F23),"基準職員","－"))</f>
        <v>－</v>
      </c>
      <c r="S24" s="336"/>
      <c r="T24" s="337"/>
      <c r="U24" s="191"/>
      <c r="V24" s="192"/>
      <c r="W24" s="192"/>
      <c r="X24" s="192"/>
      <c r="Y24" s="192"/>
      <c r="Z24" s="192"/>
      <c r="AA24" s="193"/>
      <c r="AB24" s="191"/>
      <c r="AC24" s="192"/>
      <c r="AD24" s="192"/>
      <c r="AE24" s="192"/>
      <c r="AF24" s="192"/>
      <c r="AG24" s="192"/>
      <c r="AH24" s="193"/>
      <c r="AI24" s="191"/>
      <c r="AJ24" s="192"/>
      <c r="AK24" s="192"/>
      <c r="AL24" s="192"/>
      <c r="AM24" s="192"/>
      <c r="AN24" s="192"/>
      <c r="AO24" s="193"/>
      <c r="AP24" s="191"/>
      <c r="AQ24" s="192"/>
      <c r="AR24" s="192"/>
      <c r="AS24" s="192"/>
      <c r="AT24" s="192"/>
      <c r="AU24" s="192"/>
      <c r="AV24" s="193"/>
      <c r="AW24" s="191"/>
      <c r="AX24" s="192"/>
      <c r="AY24" s="193"/>
      <c r="AZ24" s="203"/>
      <c r="BA24" s="204"/>
      <c r="BB24" s="205"/>
      <c r="BC24" s="206"/>
      <c r="BD24" s="207"/>
      <c r="BE24" s="398"/>
      <c r="BF24" s="399"/>
      <c r="BG24" s="399"/>
      <c r="BH24" s="399"/>
      <c r="BI24" s="400"/>
      <c r="BJ24" s="444"/>
    </row>
    <row r="25" spans="2:62" ht="20.25" customHeight="1" x14ac:dyDescent="0.4">
      <c r="B25" s="493">
        <f>B22+1</f>
        <v>2</v>
      </c>
      <c r="C25" s="415" t="s">
        <v>95</v>
      </c>
      <c r="D25" s="416"/>
      <c r="E25" s="417"/>
      <c r="F25" s="257"/>
      <c r="G25" s="313"/>
      <c r="H25" s="477"/>
      <c r="I25" s="478"/>
      <c r="J25" s="478"/>
      <c r="K25" s="479"/>
      <c r="L25" s="302"/>
      <c r="M25" s="534"/>
      <c r="N25" s="315"/>
      <c r="O25" s="316"/>
      <c r="P25" s="316"/>
      <c r="Q25" s="317"/>
      <c r="R25" s="318" t="s">
        <v>23</v>
      </c>
      <c r="S25" s="319"/>
      <c r="T25" s="320"/>
      <c r="U25" s="37"/>
      <c r="V25" s="38"/>
      <c r="W25" s="38"/>
      <c r="X25" s="38"/>
      <c r="Y25" s="38"/>
      <c r="Z25" s="38"/>
      <c r="AA25" s="39"/>
      <c r="AB25" s="37"/>
      <c r="AC25" s="38"/>
      <c r="AD25" s="38"/>
      <c r="AE25" s="38"/>
      <c r="AF25" s="38"/>
      <c r="AG25" s="38"/>
      <c r="AH25" s="39"/>
      <c r="AI25" s="37"/>
      <c r="AJ25" s="38"/>
      <c r="AK25" s="38"/>
      <c r="AL25" s="38"/>
      <c r="AM25" s="38"/>
      <c r="AN25" s="38"/>
      <c r="AO25" s="39"/>
      <c r="AP25" s="37"/>
      <c r="AQ25" s="38"/>
      <c r="AR25" s="38"/>
      <c r="AS25" s="38"/>
      <c r="AT25" s="38"/>
      <c r="AU25" s="38"/>
      <c r="AV25" s="39"/>
      <c r="AW25" s="37"/>
      <c r="AX25" s="38"/>
      <c r="AY25" s="39"/>
      <c r="AZ25" s="208"/>
      <c r="BA25" s="209"/>
      <c r="BB25" s="210"/>
      <c r="BC25" s="211"/>
      <c r="BD25" s="212"/>
      <c r="BE25" s="321"/>
      <c r="BF25" s="322"/>
      <c r="BG25" s="322"/>
      <c r="BH25" s="322"/>
      <c r="BI25" s="323"/>
      <c r="BJ25" s="338"/>
    </row>
    <row r="26" spans="2:62" ht="20.25" customHeight="1" x14ac:dyDescent="0.4">
      <c r="B26" s="493"/>
      <c r="C26" s="412"/>
      <c r="D26" s="413"/>
      <c r="E26" s="418"/>
      <c r="F26" s="173" t="str">
        <f>C25</f>
        <v>児童発達支援管理責任者</v>
      </c>
      <c r="G26" s="313"/>
      <c r="H26" s="536" t="s">
        <v>172</v>
      </c>
      <c r="I26" s="537"/>
      <c r="J26" s="456"/>
      <c r="K26" s="457"/>
      <c r="L26" s="302"/>
      <c r="M26" s="534"/>
      <c r="N26" s="329"/>
      <c r="O26" s="330"/>
      <c r="P26" s="330"/>
      <c r="Q26" s="331"/>
      <c r="R26" s="326" t="s">
        <v>9</v>
      </c>
      <c r="S26" s="327"/>
      <c r="T26" s="328"/>
      <c r="U26" s="188" t="str">
        <f>IF(U25="","",IF(OR(U25="常-休1",U25="常-休2",U25="常-休3"),IF(OR($G25="非・専",$G25="非・兼"),"-",VLOOKUP(U25,'シフト記号表（勤務時間帯)'!$D$5:$L$45,9,FALSE)),VLOOKUP(U25,'シフト記号表（勤務時間帯)'!$D$5:$L$45,9,FALSE)))</f>
        <v/>
      </c>
      <c r="V26" s="189" t="str">
        <f>IF(V25="","",IF(OR(V25="常-休1",V25="常-休2",V25="常-休3"),IF(OR($G25="非・専",$G25="非・兼"),"-",VLOOKUP(V25,'シフト記号表（勤務時間帯)'!$D$5:$L$45,9,FALSE)),VLOOKUP(V25,'シフト記号表（勤務時間帯)'!$D$5:$L$45,9,FALSE)))</f>
        <v/>
      </c>
      <c r="W26" s="189" t="str">
        <f>IF(W25="","",IF(OR(W25="常-休1",W25="常-休2",W25="常-休3"),IF(OR($G25="非・専",$G25="非・兼"),"-",VLOOKUP(W25,'シフト記号表（勤務時間帯)'!$D$5:$L$45,9,FALSE)),VLOOKUP(W25,'シフト記号表（勤務時間帯)'!$D$5:$L$45,9,FALSE)))</f>
        <v/>
      </c>
      <c r="X26" s="189" t="str">
        <f>IF(X25="","",IF(OR(X25="常-休1",X25="常-休2",X25="常-休3"),IF(OR($G25="非・専",$G25="非・兼"),"-",VLOOKUP(X25,'シフト記号表（勤務時間帯)'!$D$5:$L$45,9,FALSE)),VLOOKUP(X25,'シフト記号表（勤務時間帯)'!$D$5:$L$45,9,FALSE)))</f>
        <v/>
      </c>
      <c r="Y26" s="189" t="str">
        <f>IF(Y25="","",IF(OR(Y25="常-休1",Y25="常-休2",Y25="常-休3"),IF(OR($G25="非・専",$G25="非・兼"),"-",VLOOKUP(Y25,'シフト記号表（勤務時間帯)'!$D$5:$L$45,9,FALSE)),VLOOKUP(Y25,'シフト記号表（勤務時間帯)'!$D$5:$L$45,9,FALSE)))</f>
        <v/>
      </c>
      <c r="Z26" s="189" t="str">
        <f>IF(Z25="","",IF(OR(Z25="常-休1",Z25="常-休2",Z25="常-休3"),IF(OR($G25="非・専",$G25="非・兼"),"-",VLOOKUP(Z25,'シフト記号表（勤務時間帯)'!$D$5:$L$45,9,FALSE)),VLOOKUP(Z25,'シフト記号表（勤務時間帯)'!$D$5:$L$45,9,FALSE)))</f>
        <v/>
      </c>
      <c r="AA26" s="190" t="str">
        <f>IF(AA25="","",IF(OR(AA25="常-休1",AA25="常-休2",AA25="常-休3"),IF(OR($G25="非・専",$G25="非・兼"),"-",VLOOKUP(AA25,'シフト記号表（勤務時間帯)'!$D$5:$L$45,9,FALSE)),VLOOKUP(AA25,'シフト記号表（勤務時間帯)'!$D$5:$L$45,9,FALSE)))</f>
        <v/>
      </c>
      <c r="AB26" s="188" t="str">
        <f>IF(AB25="","",IF(OR(AB25="常-休1",AB25="常-休2",AB25="常-休3"),IF(OR($G25="非・専",$G25="非・兼"),"-",VLOOKUP(AB25,'シフト記号表（勤務時間帯)'!$D$5:$L$45,9,FALSE)),VLOOKUP(AB25,'シフト記号表（勤務時間帯)'!$D$5:$L$45,9,FALSE)))</f>
        <v/>
      </c>
      <c r="AC26" s="189" t="str">
        <f>IF(AC25="","",IF(OR(AC25="常-休1",AC25="常-休2",AC25="常-休3"),IF(OR($G25="非・専",$G25="非・兼"),"-",VLOOKUP(AC25,'シフト記号表（勤務時間帯)'!$D$5:$L$45,9,FALSE)),VLOOKUP(AC25,'シフト記号表（勤務時間帯)'!$D$5:$L$45,9,FALSE)))</f>
        <v/>
      </c>
      <c r="AD26" s="189" t="str">
        <f>IF(AD25="","",IF(OR(AD25="常-休1",AD25="常-休2",AD25="常-休3"),IF(OR($G25="非・専",$G25="非・兼"),"-",VLOOKUP(AD25,'シフト記号表（勤務時間帯)'!$D$5:$L$45,9,FALSE)),VLOOKUP(AD25,'シフト記号表（勤務時間帯)'!$D$5:$L$45,9,FALSE)))</f>
        <v/>
      </c>
      <c r="AE26" s="189" t="str">
        <f>IF(AE25="","",IF(OR(AE25="常-休1",AE25="常-休2",AE25="常-休3"),IF(OR($G25="非・専",$G25="非・兼"),"-",VLOOKUP(AE25,'シフト記号表（勤務時間帯)'!$D$5:$L$45,9,FALSE)),VLOOKUP(AE25,'シフト記号表（勤務時間帯)'!$D$5:$L$45,9,FALSE)))</f>
        <v/>
      </c>
      <c r="AF26" s="189" t="str">
        <f>IF(AF25="","",IF(OR(AF25="常-休1",AF25="常-休2",AF25="常-休3"),IF(OR($G25="非・専",$G25="非・兼"),"-",VLOOKUP(AF25,'シフト記号表（勤務時間帯)'!$D$5:$L$45,9,FALSE)),VLOOKUP(AF25,'シフト記号表（勤務時間帯)'!$D$5:$L$45,9,FALSE)))</f>
        <v/>
      </c>
      <c r="AG26" s="189" t="str">
        <f>IF(AG25="","",IF(OR(AG25="常-休1",AG25="常-休2",AG25="常-休3"),IF(OR($G25="非・専",$G25="非・兼"),"-",VLOOKUP(AG25,'シフト記号表（勤務時間帯)'!$D$5:$L$45,9,FALSE)),VLOOKUP(AG25,'シフト記号表（勤務時間帯)'!$D$5:$L$45,9,FALSE)))</f>
        <v/>
      </c>
      <c r="AH26" s="190" t="str">
        <f>IF(AH25="","",IF(OR(AH25="常-休1",AH25="常-休2",AH25="常-休3"),IF(OR($G25="非・専",$G25="非・兼"),"-",VLOOKUP(AH25,'シフト記号表（勤務時間帯)'!$D$5:$L$45,9,FALSE)),VLOOKUP(AH25,'シフト記号表（勤務時間帯)'!$D$5:$L$45,9,FALSE)))</f>
        <v/>
      </c>
      <c r="AI26" s="188" t="str">
        <f>IF(AI25="","",IF(OR(AI25="常-休1",AI25="常-休2",AI25="常-休3"),IF(OR($G25="非・専",$G25="非・兼"),"-",VLOOKUP(AI25,'シフト記号表（勤務時間帯)'!$D$5:$L$45,9,FALSE)),VLOOKUP(AI25,'シフト記号表（勤務時間帯)'!$D$5:$L$45,9,FALSE)))</f>
        <v/>
      </c>
      <c r="AJ26" s="189" t="str">
        <f>IF(AJ25="","",IF(OR(AJ25="常-休1",AJ25="常-休2",AJ25="常-休3"),IF(OR($G25="非・専",$G25="非・兼"),"-",VLOOKUP(AJ25,'シフト記号表（勤務時間帯)'!$D$5:$L$45,9,FALSE)),VLOOKUP(AJ25,'シフト記号表（勤務時間帯)'!$D$5:$L$45,9,FALSE)))</f>
        <v/>
      </c>
      <c r="AK26" s="189" t="str">
        <f>IF(AK25="","",IF(OR(AK25="常-休1",AK25="常-休2",AK25="常-休3"),IF(OR($G25="非・専",$G25="非・兼"),"-",VLOOKUP(AK25,'シフト記号表（勤務時間帯)'!$D$5:$L$45,9,FALSE)),VLOOKUP(AK25,'シフト記号表（勤務時間帯)'!$D$5:$L$45,9,FALSE)))</f>
        <v/>
      </c>
      <c r="AL26" s="189" t="str">
        <f>IF(AL25="","",IF(OR(AL25="常-休1",AL25="常-休2",AL25="常-休3"),IF(OR($G25="非・専",$G25="非・兼"),"-",VLOOKUP(AL25,'シフト記号表（勤務時間帯)'!$D$5:$L$45,9,FALSE)),VLOOKUP(AL25,'シフト記号表（勤務時間帯)'!$D$5:$L$45,9,FALSE)))</f>
        <v/>
      </c>
      <c r="AM26" s="189" t="str">
        <f>IF(AM25="","",IF(OR(AM25="常-休1",AM25="常-休2",AM25="常-休3"),IF(OR($G25="非・専",$G25="非・兼"),"-",VLOOKUP(AM25,'シフト記号表（勤務時間帯)'!$D$5:$L$45,9,FALSE)),VLOOKUP(AM25,'シフト記号表（勤務時間帯)'!$D$5:$L$45,9,FALSE)))</f>
        <v/>
      </c>
      <c r="AN26" s="189" t="str">
        <f>IF(AN25="","",IF(OR(AN25="常-休1",AN25="常-休2",AN25="常-休3"),IF(OR($G25="非・専",$G25="非・兼"),"-",VLOOKUP(AN25,'シフト記号表（勤務時間帯)'!$D$5:$L$45,9,FALSE)),VLOOKUP(AN25,'シフト記号表（勤務時間帯)'!$D$5:$L$45,9,FALSE)))</f>
        <v/>
      </c>
      <c r="AO26" s="190" t="str">
        <f>IF(AO25="","",IF(OR(AO25="常-休1",AO25="常-休2",AO25="常-休3"),IF(OR($G25="非・専",$G25="非・兼"),"-",VLOOKUP(AO25,'シフト記号表（勤務時間帯)'!$D$5:$L$45,9,FALSE)),VLOOKUP(AO25,'シフト記号表（勤務時間帯)'!$D$5:$L$45,9,FALSE)))</f>
        <v/>
      </c>
      <c r="AP26" s="188" t="str">
        <f>IF(AP25="","",IF(OR(AP25="常-休1",AP25="常-休2",AP25="常-休3"),IF(OR($G25="非・専",$G25="非・兼"),"-",VLOOKUP(AP25,'シフト記号表（勤務時間帯)'!$D$5:$L$45,9,FALSE)),VLOOKUP(AP25,'シフト記号表（勤務時間帯)'!$D$5:$L$45,9,FALSE)))</f>
        <v/>
      </c>
      <c r="AQ26" s="189" t="str">
        <f>IF(AQ25="","",IF(OR(AQ25="常-休1",AQ25="常-休2",AQ25="常-休3"),IF(OR($G25="非・専",$G25="非・兼"),"-",VLOOKUP(AQ25,'シフト記号表（勤務時間帯)'!$D$5:$L$45,9,FALSE)),VLOOKUP(AQ25,'シフト記号表（勤務時間帯)'!$D$5:$L$45,9,FALSE)))</f>
        <v/>
      </c>
      <c r="AR26" s="189" t="str">
        <f>IF(AR25="","",IF(OR(AR25="常-休1",AR25="常-休2",AR25="常-休3"),IF(OR($G25="非・専",$G25="非・兼"),"-",VLOOKUP(AR25,'シフト記号表（勤務時間帯)'!$D$5:$L$45,9,FALSE)),VLOOKUP(AR25,'シフト記号表（勤務時間帯)'!$D$5:$L$45,9,FALSE)))</f>
        <v/>
      </c>
      <c r="AS26" s="189" t="str">
        <f>IF(AS25="","",IF(OR(AS25="常-休1",AS25="常-休2",AS25="常-休3"),IF(OR($G25="非・専",$G25="非・兼"),"-",VLOOKUP(AS25,'シフト記号表（勤務時間帯)'!$D$5:$L$45,9,FALSE)),VLOOKUP(AS25,'シフト記号表（勤務時間帯)'!$D$5:$L$45,9,FALSE)))</f>
        <v/>
      </c>
      <c r="AT26" s="189" t="str">
        <f>IF(AT25="","",IF(OR(AT25="常-休1",AT25="常-休2",AT25="常-休3"),IF(OR($G25="非・専",$G25="非・兼"),"-",VLOOKUP(AT25,'シフト記号表（勤務時間帯)'!$D$5:$L$45,9,FALSE)),VLOOKUP(AT25,'シフト記号表（勤務時間帯)'!$D$5:$L$45,9,FALSE)))</f>
        <v/>
      </c>
      <c r="AU26" s="189" t="str">
        <f>IF(AU25="","",IF(OR(AU25="常-休1",AU25="常-休2",AU25="常-休3"),IF(OR($G25="非・専",$G25="非・兼"),"-",VLOOKUP(AU25,'シフト記号表（勤務時間帯)'!$D$5:$L$45,9,FALSE)),VLOOKUP(AU25,'シフト記号表（勤務時間帯)'!$D$5:$L$45,9,FALSE)))</f>
        <v/>
      </c>
      <c r="AV26" s="190" t="str">
        <f>IF(AV25="","",IF(OR(AV25="常-休1",AV25="常-休2",AV25="常-休3"),IF(OR($G25="非・専",$G25="非・兼"),"-",VLOOKUP(AV25,'シフト記号表（勤務時間帯)'!$D$5:$L$45,9,FALSE)),VLOOKUP(AV25,'シフト記号表（勤務時間帯)'!$D$5:$L$45,9,FALSE)))</f>
        <v/>
      </c>
      <c r="AW26" s="188" t="str">
        <f>IF(AW25="","",IF(OR(AW25="常-休1",AW25="常-休2",AW25="常-休3"),IF(OR($G25="非・専",$G25="非・兼"),"-",VLOOKUP(AW25,'シフト記号表（勤務時間帯)'!$D$5:$L$45,9,FALSE)),VLOOKUP(AW25,'シフト記号表（勤務時間帯)'!$D$5:$L$45,9,FALSE)))</f>
        <v/>
      </c>
      <c r="AX26" s="189" t="str">
        <f>IF(AX25="","",IF(OR(AX25="常-休1",AX25="常-休2",AX25="常-休3"),IF(OR($G25="非・専",$G25="非・兼"),"-",VLOOKUP(AX25,'シフト記号表（勤務時間帯)'!$D$5:$L$45,9,FALSE)),VLOOKUP(AX25,'シフト記号表（勤務時間帯)'!$D$5:$L$45,9,FALSE)))</f>
        <v/>
      </c>
      <c r="AY26" s="190" t="str">
        <f>IF(AY25="","",IF(OR(AY25="常-休1",AY25="常-休2",AY25="常-休3"),IF(OR($G25="非・専",$G25="非・兼"),"-",VLOOKUP(AY25,'シフト記号表（勤務時間帯)'!$D$5:$L$45,9,FALSE)),VLOOKUP(AY25,'シフト記号表（勤務時間帯)'!$D$5:$L$45,9,FALSE)))</f>
        <v/>
      </c>
      <c r="AZ26" s="199">
        <f>IF($BE$3="予定",SUM(U26:AV26),IF($BE$3="実績",SUM(U26:AY26),""))</f>
        <v>0</v>
      </c>
      <c r="BA26" s="200" t="s">
        <v>51</v>
      </c>
      <c r="BB26" s="201">
        <f>SUMIF(U27:AY27,"基準",U26:AY26)</f>
        <v>0</v>
      </c>
      <c r="BC26" s="202" t="e">
        <f>AZ26/$BE$6</f>
        <v>#DIV/0!</v>
      </c>
      <c r="BD26" s="200" t="s">
        <v>51</v>
      </c>
      <c r="BE26" s="321"/>
      <c r="BF26" s="322"/>
      <c r="BG26" s="322"/>
      <c r="BH26" s="322"/>
      <c r="BI26" s="323"/>
      <c r="BJ26" s="338"/>
    </row>
    <row r="27" spans="2:62" ht="20.25" customHeight="1" thickBot="1" x14ac:dyDescent="0.45">
      <c r="B27" s="520"/>
      <c r="C27" s="453"/>
      <c r="D27" s="454"/>
      <c r="E27" s="455"/>
      <c r="F27" s="258"/>
      <c r="G27" s="533"/>
      <c r="H27" s="515" t="s">
        <v>167</v>
      </c>
      <c r="I27" s="516"/>
      <c r="J27" s="517"/>
      <c r="K27" s="518"/>
      <c r="L27" s="473"/>
      <c r="M27" s="535"/>
      <c r="N27" s="378"/>
      <c r="O27" s="379"/>
      <c r="P27" s="379"/>
      <c r="Q27" s="380"/>
      <c r="R27" s="530" t="str">
        <f>IF(COUNTIF(F26,"看護職員"),"基準職員・医ケア報酬職員・医療連携体制職員",IF(COUNTIF(プルダウン・リスト!$C$32:$C$40,'別紙2-1　勤務体制・勤務形態一覧表（児通所）'!F26),"基準職員","－"))</f>
        <v>－</v>
      </c>
      <c r="S27" s="531"/>
      <c r="T27" s="532"/>
      <c r="U27" s="223"/>
      <c r="V27" s="224"/>
      <c r="W27" s="224"/>
      <c r="X27" s="224"/>
      <c r="Y27" s="224"/>
      <c r="Z27" s="224"/>
      <c r="AA27" s="225"/>
      <c r="AB27" s="223"/>
      <c r="AC27" s="224"/>
      <c r="AD27" s="224"/>
      <c r="AE27" s="224"/>
      <c r="AF27" s="224"/>
      <c r="AG27" s="224"/>
      <c r="AH27" s="225"/>
      <c r="AI27" s="223"/>
      <c r="AJ27" s="224"/>
      <c r="AK27" s="224"/>
      <c r="AL27" s="224"/>
      <c r="AM27" s="224"/>
      <c r="AN27" s="224"/>
      <c r="AO27" s="225"/>
      <c r="AP27" s="223"/>
      <c r="AQ27" s="224"/>
      <c r="AR27" s="224"/>
      <c r="AS27" s="224"/>
      <c r="AT27" s="224"/>
      <c r="AU27" s="224"/>
      <c r="AV27" s="225"/>
      <c r="AW27" s="223"/>
      <c r="AX27" s="224"/>
      <c r="AY27" s="225"/>
      <c r="AZ27" s="213"/>
      <c r="BA27" s="214"/>
      <c r="BB27" s="215"/>
      <c r="BC27" s="216"/>
      <c r="BD27" s="217"/>
      <c r="BE27" s="387"/>
      <c r="BF27" s="388"/>
      <c r="BG27" s="388"/>
      <c r="BH27" s="388"/>
      <c r="BI27" s="389"/>
      <c r="BJ27" s="390"/>
    </row>
    <row r="28" spans="2:62" ht="20.25" customHeight="1" thickTop="1" x14ac:dyDescent="0.4">
      <c r="B28" s="553">
        <f>B25+1</f>
        <v>3</v>
      </c>
      <c r="C28" s="307"/>
      <c r="D28" s="308"/>
      <c r="E28" s="309"/>
      <c r="F28" s="173"/>
      <c r="G28" s="506"/>
      <c r="H28" s="296"/>
      <c r="I28" s="297"/>
      <c r="J28" s="297"/>
      <c r="K28" s="298"/>
      <c r="L28" s="519"/>
      <c r="M28" s="507"/>
      <c r="N28" s="384"/>
      <c r="O28" s="385"/>
      <c r="P28" s="385"/>
      <c r="Q28" s="386"/>
      <c r="R28" s="543" t="s">
        <v>23</v>
      </c>
      <c r="S28" s="544"/>
      <c r="T28" s="545"/>
      <c r="U28" s="119"/>
      <c r="V28" s="120"/>
      <c r="W28" s="120"/>
      <c r="X28" s="120"/>
      <c r="Y28" s="120"/>
      <c r="Z28" s="120"/>
      <c r="AA28" s="121"/>
      <c r="AB28" s="119"/>
      <c r="AC28" s="120"/>
      <c r="AD28" s="120"/>
      <c r="AE28" s="120"/>
      <c r="AF28" s="120"/>
      <c r="AG28" s="120"/>
      <c r="AH28" s="121"/>
      <c r="AI28" s="119"/>
      <c r="AJ28" s="120"/>
      <c r="AK28" s="120"/>
      <c r="AL28" s="120"/>
      <c r="AM28" s="120"/>
      <c r="AN28" s="120"/>
      <c r="AO28" s="121"/>
      <c r="AP28" s="119"/>
      <c r="AQ28" s="120"/>
      <c r="AR28" s="120"/>
      <c r="AS28" s="120"/>
      <c r="AT28" s="120"/>
      <c r="AU28" s="120"/>
      <c r="AV28" s="121"/>
      <c r="AW28" s="119"/>
      <c r="AX28" s="120"/>
      <c r="AY28" s="121"/>
      <c r="AZ28" s="199"/>
      <c r="BA28" s="218"/>
      <c r="BB28" s="219"/>
      <c r="BC28" s="202"/>
      <c r="BD28" s="220"/>
      <c r="BE28" s="391"/>
      <c r="BF28" s="392"/>
      <c r="BG28" s="392"/>
      <c r="BH28" s="392"/>
      <c r="BI28" s="393"/>
      <c r="BJ28" s="394"/>
    </row>
    <row r="29" spans="2:62" ht="20.25" customHeight="1" x14ac:dyDescent="0.4">
      <c r="B29" s="303"/>
      <c r="C29" s="307"/>
      <c r="D29" s="308"/>
      <c r="E29" s="309"/>
      <c r="F29" s="173">
        <f>C28</f>
        <v>0</v>
      </c>
      <c r="G29" s="313"/>
      <c r="H29" s="296"/>
      <c r="I29" s="297"/>
      <c r="J29" s="297"/>
      <c r="K29" s="298"/>
      <c r="L29" s="302"/>
      <c r="M29" s="314"/>
      <c r="N29" s="329"/>
      <c r="O29" s="330"/>
      <c r="P29" s="330"/>
      <c r="Q29" s="331"/>
      <c r="R29" s="326" t="s">
        <v>9</v>
      </c>
      <c r="S29" s="327"/>
      <c r="T29" s="328"/>
      <c r="U29" s="188" t="str">
        <f>IF(U28="","",IF(OR(U28="常-休1",U28="常-休2",U28="常-休3"),IF(OR($G28="非・専",$G28="非・兼"),"-",VLOOKUP(U28,'シフト記号表（勤務時間帯)'!$D$5:$L$45,9,FALSE)),VLOOKUP(U28,'シフト記号表（勤務時間帯)'!$D$5:$L$45,9,FALSE)))</f>
        <v/>
      </c>
      <c r="V29" s="189" t="str">
        <f>IF(V28="","",IF(OR(V28="常-休1",V28="常-休2",V28="常-休3"),IF(OR($G28="非・専",$G28="非・兼"),"-",VLOOKUP(V28,'シフト記号表（勤務時間帯)'!$D$5:$L$45,9,FALSE)),VLOOKUP(V28,'シフト記号表（勤務時間帯)'!$D$5:$L$45,9,FALSE)))</f>
        <v/>
      </c>
      <c r="W29" s="189" t="str">
        <f>IF(W28="","",IF(OR(W28="常-休1",W28="常-休2",W28="常-休3"),IF(OR($G28="非・専",$G28="非・兼"),"-",VLOOKUP(W28,'シフト記号表（勤務時間帯)'!$D$5:$L$45,9,FALSE)),VLOOKUP(W28,'シフト記号表（勤務時間帯)'!$D$5:$L$45,9,FALSE)))</f>
        <v/>
      </c>
      <c r="X29" s="189" t="str">
        <f>IF(X28="","",IF(OR(X28="常-休1",X28="常-休2",X28="常-休3"),IF(OR($G28="非・専",$G28="非・兼"),"-",VLOOKUP(X28,'シフト記号表（勤務時間帯)'!$D$5:$L$45,9,FALSE)),VLOOKUP(X28,'シフト記号表（勤務時間帯)'!$D$5:$L$45,9,FALSE)))</f>
        <v/>
      </c>
      <c r="Y29" s="189" t="str">
        <f>IF(Y28="","",IF(OR(Y28="常-休1",Y28="常-休2",Y28="常-休3"),IF(OR($G28="非・専",$G28="非・兼"),"-",VLOOKUP(Y28,'シフト記号表（勤務時間帯)'!$D$5:$L$45,9,FALSE)),VLOOKUP(Y28,'シフト記号表（勤務時間帯)'!$D$5:$L$45,9,FALSE)))</f>
        <v/>
      </c>
      <c r="Z29" s="189" t="str">
        <f>IF(Z28="","",IF(OR(Z28="常-休1",Z28="常-休2",Z28="常-休3"),IF(OR($G28="非・専",$G28="非・兼"),"-",VLOOKUP(Z28,'シフト記号表（勤務時間帯)'!$D$5:$L$45,9,FALSE)),VLOOKUP(Z28,'シフト記号表（勤務時間帯)'!$D$5:$L$45,9,FALSE)))</f>
        <v/>
      </c>
      <c r="AA29" s="190" t="str">
        <f>IF(AA28="","",IF(OR(AA28="常-休1",AA28="常-休2",AA28="常-休3"),IF(OR($G28="非・専",$G28="非・兼"),"-",VLOOKUP(AA28,'シフト記号表（勤務時間帯)'!$D$5:$L$45,9,FALSE)),VLOOKUP(AA28,'シフト記号表（勤務時間帯)'!$D$5:$L$45,9,FALSE)))</f>
        <v/>
      </c>
      <c r="AB29" s="188" t="str">
        <f>IF(AB28="","",IF(OR(AB28="常-休1",AB28="常-休2",AB28="常-休3"),IF(OR($G28="非・専",$G28="非・兼"),"-",VLOOKUP(AB28,'シフト記号表（勤務時間帯)'!$D$5:$L$45,9,FALSE)),VLOOKUP(AB28,'シフト記号表（勤務時間帯)'!$D$5:$L$45,9,FALSE)))</f>
        <v/>
      </c>
      <c r="AC29" s="189" t="str">
        <f>IF(AC28="","",IF(OR(AC28="常-休1",AC28="常-休2",AC28="常-休3"),IF(OR($G28="非・専",$G28="非・兼"),"-",VLOOKUP(AC28,'シフト記号表（勤務時間帯)'!$D$5:$L$45,9,FALSE)),VLOOKUP(AC28,'シフト記号表（勤務時間帯)'!$D$5:$L$45,9,FALSE)))</f>
        <v/>
      </c>
      <c r="AD29" s="189" t="str">
        <f>IF(AD28="","",IF(OR(AD28="常-休1",AD28="常-休2",AD28="常-休3"),IF(OR($G28="非・専",$G28="非・兼"),"-",VLOOKUP(AD28,'シフト記号表（勤務時間帯)'!$D$5:$L$45,9,FALSE)),VLOOKUP(AD28,'シフト記号表（勤務時間帯)'!$D$5:$L$45,9,FALSE)))</f>
        <v/>
      </c>
      <c r="AE29" s="189" t="str">
        <f>IF(AE28="","",IF(OR(AE28="常-休1",AE28="常-休2",AE28="常-休3"),IF(OR($G28="非・専",$G28="非・兼"),"-",VLOOKUP(AE28,'シフト記号表（勤務時間帯)'!$D$5:$L$45,9,FALSE)),VLOOKUP(AE28,'シフト記号表（勤務時間帯)'!$D$5:$L$45,9,FALSE)))</f>
        <v/>
      </c>
      <c r="AF29" s="189" t="str">
        <f>IF(AF28="","",IF(OR(AF28="常-休1",AF28="常-休2",AF28="常-休3"),IF(OR($G28="非・専",$G28="非・兼"),"-",VLOOKUP(AF28,'シフト記号表（勤務時間帯)'!$D$5:$L$45,9,FALSE)),VLOOKUP(AF28,'シフト記号表（勤務時間帯)'!$D$5:$L$45,9,FALSE)))</f>
        <v/>
      </c>
      <c r="AG29" s="189" t="str">
        <f>IF(AG28="","",IF(OR(AG28="常-休1",AG28="常-休2",AG28="常-休3"),IF(OR($G28="非・専",$G28="非・兼"),"-",VLOOKUP(AG28,'シフト記号表（勤務時間帯)'!$D$5:$L$45,9,FALSE)),VLOOKUP(AG28,'シフト記号表（勤務時間帯)'!$D$5:$L$45,9,FALSE)))</f>
        <v/>
      </c>
      <c r="AH29" s="190" t="str">
        <f>IF(AH28="","",IF(OR(AH28="常-休1",AH28="常-休2",AH28="常-休3"),IF(OR($G28="非・専",$G28="非・兼"),"-",VLOOKUP(AH28,'シフト記号表（勤務時間帯)'!$D$5:$L$45,9,FALSE)),VLOOKUP(AH28,'シフト記号表（勤務時間帯)'!$D$5:$L$45,9,FALSE)))</f>
        <v/>
      </c>
      <c r="AI29" s="188" t="str">
        <f>IF(AI28="","",IF(OR(AI28="常-休1",AI28="常-休2",AI28="常-休3"),IF(OR($G28="非・専",$G28="非・兼"),"-",VLOOKUP(AI28,'シフト記号表（勤務時間帯)'!$D$5:$L$45,9,FALSE)),VLOOKUP(AI28,'シフト記号表（勤務時間帯)'!$D$5:$L$45,9,FALSE)))</f>
        <v/>
      </c>
      <c r="AJ29" s="189" t="str">
        <f>IF(AJ28="","",IF(OR(AJ28="常-休1",AJ28="常-休2",AJ28="常-休3"),IF(OR($G28="非・専",$G28="非・兼"),"-",VLOOKUP(AJ28,'シフト記号表（勤務時間帯)'!$D$5:$L$45,9,FALSE)),VLOOKUP(AJ28,'シフト記号表（勤務時間帯)'!$D$5:$L$45,9,FALSE)))</f>
        <v/>
      </c>
      <c r="AK29" s="189" t="str">
        <f>IF(AK28="","",IF(OR(AK28="常-休1",AK28="常-休2",AK28="常-休3"),IF(OR($G28="非・専",$G28="非・兼"),"-",VLOOKUP(AK28,'シフト記号表（勤務時間帯)'!$D$5:$L$45,9,FALSE)),VLOOKUP(AK28,'シフト記号表（勤務時間帯)'!$D$5:$L$45,9,FALSE)))</f>
        <v/>
      </c>
      <c r="AL29" s="189" t="str">
        <f>IF(AL28="","",IF(OR(AL28="常-休1",AL28="常-休2",AL28="常-休3"),IF(OR($G28="非・専",$G28="非・兼"),"-",VLOOKUP(AL28,'シフト記号表（勤務時間帯)'!$D$5:$L$45,9,FALSE)),VLOOKUP(AL28,'シフト記号表（勤務時間帯)'!$D$5:$L$45,9,FALSE)))</f>
        <v/>
      </c>
      <c r="AM29" s="189" t="str">
        <f>IF(AM28="","",IF(OR(AM28="常-休1",AM28="常-休2",AM28="常-休3"),IF(OR($G28="非・専",$G28="非・兼"),"-",VLOOKUP(AM28,'シフト記号表（勤務時間帯)'!$D$5:$L$45,9,FALSE)),VLOOKUP(AM28,'シフト記号表（勤務時間帯)'!$D$5:$L$45,9,FALSE)))</f>
        <v/>
      </c>
      <c r="AN29" s="189" t="str">
        <f>IF(AN28="","",IF(OR(AN28="常-休1",AN28="常-休2",AN28="常-休3"),IF(OR($G28="非・専",$G28="非・兼"),"-",VLOOKUP(AN28,'シフト記号表（勤務時間帯)'!$D$5:$L$45,9,FALSE)),VLOOKUP(AN28,'シフト記号表（勤務時間帯)'!$D$5:$L$45,9,FALSE)))</f>
        <v/>
      </c>
      <c r="AO29" s="190" t="str">
        <f>IF(AO28="","",IF(OR(AO28="常-休1",AO28="常-休2",AO28="常-休3"),IF(OR($G28="非・専",$G28="非・兼"),"-",VLOOKUP(AO28,'シフト記号表（勤務時間帯)'!$D$5:$L$45,9,FALSE)),VLOOKUP(AO28,'シフト記号表（勤務時間帯)'!$D$5:$L$45,9,FALSE)))</f>
        <v/>
      </c>
      <c r="AP29" s="188" t="str">
        <f>IF(AP28="","",IF(OR(AP28="常-休1",AP28="常-休2",AP28="常-休3"),IF(OR($G28="非・専",$G28="非・兼"),"-",VLOOKUP(AP28,'シフト記号表（勤務時間帯)'!$D$5:$L$45,9,FALSE)),VLOOKUP(AP28,'シフト記号表（勤務時間帯)'!$D$5:$L$45,9,FALSE)))</f>
        <v/>
      </c>
      <c r="AQ29" s="189" t="str">
        <f>IF(AQ28="","",IF(OR(AQ28="常-休1",AQ28="常-休2",AQ28="常-休3"),IF(OR($G28="非・専",$G28="非・兼"),"-",VLOOKUP(AQ28,'シフト記号表（勤務時間帯)'!$D$5:$L$45,9,FALSE)),VLOOKUP(AQ28,'シフト記号表（勤務時間帯)'!$D$5:$L$45,9,FALSE)))</f>
        <v/>
      </c>
      <c r="AR29" s="189" t="str">
        <f>IF(AR28="","",IF(OR(AR28="常-休1",AR28="常-休2",AR28="常-休3"),IF(OR($G28="非・専",$G28="非・兼"),"-",VLOOKUP(AR28,'シフト記号表（勤務時間帯)'!$D$5:$L$45,9,FALSE)),VLOOKUP(AR28,'シフト記号表（勤務時間帯)'!$D$5:$L$45,9,FALSE)))</f>
        <v/>
      </c>
      <c r="AS29" s="189" t="str">
        <f>IF(AS28="","",IF(OR(AS28="常-休1",AS28="常-休2",AS28="常-休3"),IF(OR($G28="非・専",$G28="非・兼"),"-",VLOOKUP(AS28,'シフト記号表（勤務時間帯)'!$D$5:$L$45,9,FALSE)),VLOOKUP(AS28,'シフト記号表（勤務時間帯)'!$D$5:$L$45,9,FALSE)))</f>
        <v/>
      </c>
      <c r="AT29" s="189" t="str">
        <f>IF(AT28="","",IF(OR(AT28="常-休1",AT28="常-休2",AT28="常-休3"),IF(OR($G28="非・専",$G28="非・兼"),"-",VLOOKUP(AT28,'シフト記号表（勤務時間帯)'!$D$5:$L$45,9,FALSE)),VLOOKUP(AT28,'シフト記号表（勤務時間帯)'!$D$5:$L$45,9,FALSE)))</f>
        <v/>
      </c>
      <c r="AU29" s="189" t="str">
        <f>IF(AU28="","",IF(OR(AU28="常-休1",AU28="常-休2",AU28="常-休3"),IF(OR($G28="非・専",$G28="非・兼"),"-",VLOOKUP(AU28,'シフト記号表（勤務時間帯)'!$D$5:$L$45,9,FALSE)),VLOOKUP(AU28,'シフト記号表（勤務時間帯)'!$D$5:$L$45,9,FALSE)))</f>
        <v/>
      </c>
      <c r="AV29" s="190" t="str">
        <f>IF(AV28="","",IF(OR(AV28="常-休1",AV28="常-休2",AV28="常-休3"),IF(OR($G28="非・専",$G28="非・兼"),"-",VLOOKUP(AV28,'シフト記号表（勤務時間帯)'!$D$5:$L$45,9,FALSE)),VLOOKUP(AV28,'シフト記号表（勤務時間帯)'!$D$5:$L$45,9,FALSE)))</f>
        <v/>
      </c>
      <c r="AW29" s="188" t="str">
        <f>IF(AW28="","",IF(OR(AW28="常-休1",AW28="常-休2",AW28="常-休3"),IF(OR($G28="非・専",$G28="非・兼"),"-",VLOOKUP(AW28,'シフト記号表（勤務時間帯)'!$D$5:$L$45,9,FALSE)),VLOOKUP(AW28,'シフト記号表（勤務時間帯)'!$D$5:$L$45,9,FALSE)))</f>
        <v/>
      </c>
      <c r="AX29" s="189" t="str">
        <f>IF(AX28="","",IF(OR(AX28="常-休1",AX28="常-休2",AX28="常-休3"),IF(OR($G28="非・専",$G28="非・兼"),"-",VLOOKUP(AX28,'シフト記号表（勤務時間帯)'!$D$5:$L$45,9,FALSE)),VLOOKUP(AX28,'シフト記号表（勤務時間帯)'!$D$5:$L$45,9,FALSE)))</f>
        <v/>
      </c>
      <c r="AY29" s="190" t="str">
        <f>IF(AY28="","",IF(OR(AY28="常-休1",AY28="常-休2",AY28="常-休3"),IF(OR($G28="非・専",$G28="非・兼"),"-",VLOOKUP(AY28,'シフト記号表（勤務時間帯)'!$D$5:$L$45,9,FALSE)),VLOOKUP(AY28,'シフト記号表（勤務時間帯)'!$D$5:$L$45,9,FALSE)))</f>
        <v/>
      </c>
      <c r="AZ29" s="199">
        <f>IF($BE$3="予定",SUM(U29:AV29),IF($BE$3="実績",SUM(U29:AY29),""))</f>
        <v>0</v>
      </c>
      <c r="BA29" s="218">
        <f>AZ29-SUMIF(U30:AY30,"基準",U29:AY29)-SUMIF(U30:AY30,"医ケア",U29:AY29)-SUMIF(U30:AY30,"医連携",U29:AY29)</f>
        <v>0</v>
      </c>
      <c r="BB29" s="201">
        <f>SUMIF(U30:AY30,"基準",U29:AY29)</f>
        <v>0</v>
      </c>
      <c r="BC29" s="202" t="e">
        <f>AZ29/$BE$6</f>
        <v>#DIV/0!</v>
      </c>
      <c r="BD29" s="220" t="e">
        <f>BA29/$BE$6</f>
        <v>#DIV/0!</v>
      </c>
      <c r="BE29" s="321"/>
      <c r="BF29" s="322"/>
      <c r="BG29" s="322"/>
      <c r="BH29" s="322"/>
      <c r="BI29" s="323"/>
      <c r="BJ29" s="338"/>
    </row>
    <row r="30" spans="2:62" ht="20.25" customHeight="1" x14ac:dyDescent="0.4">
      <c r="B30" s="303"/>
      <c r="C30" s="310"/>
      <c r="D30" s="311"/>
      <c r="E30" s="312"/>
      <c r="F30" s="259"/>
      <c r="G30" s="313"/>
      <c r="H30" s="299"/>
      <c r="I30" s="300"/>
      <c r="J30" s="300"/>
      <c r="K30" s="301"/>
      <c r="L30" s="302"/>
      <c r="M30" s="314"/>
      <c r="N30" s="381"/>
      <c r="O30" s="382"/>
      <c r="P30" s="382"/>
      <c r="Q30" s="383"/>
      <c r="R30" s="335" t="str">
        <f>IF(COUNTIF(F29,"看護職員"),"基準・基準_加・医ケア基本報酬・医療連携",IF(COUNTIF(プルダウン・リスト!$C$32:$C$40,'別紙2-1　勤務体制・勤務形態一覧表（児通所）'!F29),"基準職員","－"))</f>
        <v>－</v>
      </c>
      <c r="S30" s="336"/>
      <c r="T30" s="337"/>
      <c r="U30" s="122"/>
      <c r="V30" s="123"/>
      <c r="W30" s="123"/>
      <c r="X30" s="123"/>
      <c r="Y30" s="123"/>
      <c r="Z30" s="123"/>
      <c r="AA30" s="124"/>
      <c r="AB30" s="122"/>
      <c r="AC30" s="123"/>
      <c r="AD30" s="123"/>
      <c r="AE30" s="123"/>
      <c r="AF30" s="123"/>
      <c r="AG30" s="123"/>
      <c r="AH30" s="124"/>
      <c r="AI30" s="122"/>
      <c r="AJ30" s="123"/>
      <c r="AK30" s="123"/>
      <c r="AL30" s="123"/>
      <c r="AM30" s="123"/>
      <c r="AN30" s="123"/>
      <c r="AO30" s="124"/>
      <c r="AP30" s="122"/>
      <c r="AQ30" s="123"/>
      <c r="AR30" s="123"/>
      <c r="AS30" s="123"/>
      <c r="AT30" s="123"/>
      <c r="AU30" s="123"/>
      <c r="AV30" s="124"/>
      <c r="AW30" s="122"/>
      <c r="AX30" s="123"/>
      <c r="AY30" s="124"/>
      <c r="AZ30" s="203"/>
      <c r="BA30" s="204"/>
      <c r="BB30" s="205"/>
      <c r="BC30" s="206"/>
      <c r="BD30" s="207"/>
      <c r="BE30" s="321"/>
      <c r="BF30" s="322"/>
      <c r="BG30" s="322"/>
      <c r="BH30" s="322"/>
      <c r="BI30" s="323"/>
      <c r="BJ30" s="338"/>
    </row>
    <row r="31" spans="2:62" ht="20.25" customHeight="1" x14ac:dyDescent="0.4">
      <c r="B31" s="303">
        <f>B28+1</f>
        <v>4</v>
      </c>
      <c r="C31" s="304"/>
      <c r="D31" s="305"/>
      <c r="E31" s="306"/>
      <c r="F31" s="257"/>
      <c r="G31" s="313"/>
      <c r="H31" s="293"/>
      <c r="I31" s="294"/>
      <c r="J31" s="294"/>
      <c r="K31" s="295"/>
      <c r="L31" s="302"/>
      <c r="M31" s="314"/>
      <c r="N31" s="315"/>
      <c r="O31" s="316"/>
      <c r="P31" s="316"/>
      <c r="Q31" s="317"/>
      <c r="R31" s="318" t="s">
        <v>23</v>
      </c>
      <c r="S31" s="319"/>
      <c r="T31" s="320"/>
      <c r="U31" s="37"/>
      <c r="V31" s="38"/>
      <c r="W31" s="38"/>
      <c r="X31" s="38"/>
      <c r="Y31" s="38"/>
      <c r="Z31" s="38"/>
      <c r="AA31" s="39"/>
      <c r="AB31" s="37"/>
      <c r="AC31" s="38"/>
      <c r="AD31" s="38"/>
      <c r="AE31" s="38"/>
      <c r="AF31" s="38"/>
      <c r="AG31" s="38"/>
      <c r="AH31" s="39"/>
      <c r="AI31" s="37"/>
      <c r="AJ31" s="38"/>
      <c r="AK31" s="38"/>
      <c r="AL31" s="38"/>
      <c r="AM31" s="38"/>
      <c r="AN31" s="38"/>
      <c r="AO31" s="39"/>
      <c r="AP31" s="37"/>
      <c r="AQ31" s="38"/>
      <c r="AR31" s="38"/>
      <c r="AS31" s="38"/>
      <c r="AT31" s="38"/>
      <c r="AU31" s="38"/>
      <c r="AV31" s="39"/>
      <c r="AW31" s="37"/>
      <c r="AX31" s="38"/>
      <c r="AY31" s="39"/>
      <c r="AZ31" s="208"/>
      <c r="BA31" s="209"/>
      <c r="BB31" s="210"/>
      <c r="BC31" s="211"/>
      <c r="BD31" s="212"/>
      <c r="BE31" s="321"/>
      <c r="BF31" s="322"/>
      <c r="BG31" s="322"/>
      <c r="BH31" s="322"/>
      <c r="BI31" s="323"/>
      <c r="BJ31" s="338"/>
    </row>
    <row r="32" spans="2:62" ht="20.25" customHeight="1" x14ac:dyDescent="0.4">
      <c r="B32" s="303"/>
      <c r="C32" s="307"/>
      <c r="D32" s="308"/>
      <c r="E32" s="309"/>
      <c r="F32" s="173">
        <f>C31</f>
        <v>0</v>
      </c>
      <c r="G32" s="313"/>
      <c r="H32" s="296"/>
      <c r="I32" s="297"/>
      <c r="J32" s="297"/>
      <c r="K32" s="298"/>
      <c r="L32" s="302"/>
      <c r="M32" s="314"/>
      <c r="N32" s="329"/>
      <c r="O32" s="330"/>
      <c r="P32" s="330"/>
      <c r="Q32" s="331"/>
      <c r="R32" s="326" t="s">
        <v>9</v>
      </c>
      <c r="S32" s="327"/>
      <c r="T32" s="328"/>
      <c r="U32" s="188" t="str">
        <f>IF(U31="","",IF(OR(U31="常-休1",U31="常-休2",U31="常-休3"),IF(OR($G31="非・専",$G31="非・兼"),"-",VLOOKUP(U31,'シフト記号表（勤務時間帯)'!$D$5:$L$45,9,FALSE)),VLOOKUP(U31,'シフト記号表（勤務時間帯)'!$D$5:$L$45,9,FALSE)))</f>
        <v/>
      </c>
      <c r="V32" s="189" t="str">
        <f>IF(V31="","",IF(OR(V31="常-休1",V31="常-休2",V31="常-休3"),IF(OR($G31="非・専",$G31="非・兼"),"-",VLOOKUP(V31,'シフト記号表（勤務時間帯)'!$D$5:$L$45,9,FALSE)),VLOOKUP(V31,'シフト記号表（勤務時間帯)'!$D$5:$L$45,9,FALSE)))</f>
        <v/>
      </c>
      <c r="W32" s="189" t="str">
        <f>IF(W31="","",IF(OR(W31="常-休1",W31="常-休2",W31="常-休3"),IF(OR($G31="非・専",$G31="非・兼"),"-",VLOOKUP(W31,'シフト記号表（勤務時間帯)'!$D$5:$L$45,9,FALSE)),VLOOKUP(W31,'シフト記号表（勤務時間帯)'!$D$5:$L$45,9,FALSE)))</f>
        <v/>
      </c>
      <c r="X32" s="189" t="str">
        <f>IF(X31="","",IF(OR(X31="常-休1",X31="常-休2",X31="常-休3"),IF(OR($G31="非・専",$G31="非・兼"),"-",VLOOKUP(X31,'シフト記号表（勤務時間帯)'!$D$5:$L$45,9,FALSE)),VLOOKUP(X31,'シフト記号表（勤務時間帯)'!$D$5:$L$45,9,FALSE)))</f>
        <v/>
      </c>
      <c r="Y32" s="189" t="str">
        <f>IF(Y31="","",IF(OR(Y31="常-休1",Y31="常-休2",Y31="常-休3"),IF(OR($G31="非・専",$G31="非・兼"),"-",VLOOKUP(Y31,'シフト記号表（勤務時間帯)'!$D$5:$L$45,9,FALSE)),VLOOKUP(Y31,'シフト記号表（勤務時間帯)'!$D$5:$L$45,9,FALSE)))</f>
        <v/>
      </c>
      <c r="Z32" s="189" t="str">
        <f>IF(Z31="","",IF(OR(Z31="常-休1",Z31="常-休2",Z31="常-休3"),IF(OR($G31="非・専",$G31="非・兼"),"-",VLOOKUP(Z31,'シフト記号表（勤務時間帯)'!$D$5:$L$45,9,FALSE)),VLOOKUP(Z31,'シフト記号表（勤務時間帯)'!$D$5:$L$45,9,FALSE)))</f>
        <v/>
      </c>
      <c r="AA32" s="190" t="str">
        <f>IF(AA31="","",IF(OR(AA31="常-休1",AA31="常-休2",AA31="常-休3"),IF(OR($G31="非・専",$G31="非・兼"),"-",VLOOKUP(AA31,'シフト記号表（勤務時間帯)'!$D$5:$L$45,9,FALSE)),VLOOKUP(AA31,'シフト記号表（勤務時間帯)'!$D$5:$L$45,9,FALSE)))</f>
        <v/>
      </c>
      <c r="AB32" s="188" t="str">
        <f>IF(AB31="","",IF(OR(AB31="常-休1",AB31="常-休2",AB31="常-休3"),IF(OR($G31="非・専",$G31="非・兼"),"-",VLOOKUP(AB31,'シフト記号表（勤務時間帯)'!$D$5:$L$45,9,FALSE)),VLOOKUP(AB31,'シフト記号表（勤務時間帯)'!$D$5:$L$45,9,FALSE)))</f>
        <v/>
      </c>
      <c r="AC32" s="189" t="str">
        <f>IF(AC31="","",IF(OR(AC31="常-休1",AC31="常-休2",AC31="常-休3"),IF(OR($G31="非・専",$G31="非・兼"),"-",VLOOKUP(AC31,'シフト記号表（勤務時間帯)'!$D$5:$L$45,9,FALSE)),VLOOKUP(AC31,'シフト記号表（勤務時間帯)'!$D$5:$L$45,9,FALSE)))</f>
        <v/>
      </c>
      <c r="AD32" s="189" t="str">
        <f>IF(AD31="","",IF(OR(AD31="常-休1",AD31="常-休2",AD31="常-休3"),IF(OR($G31="非・専",$G31="非・兼"),"-",VLOOKUP(AD31,'シフト記号表（勤務時間帯)'!$D$5:$L$45,9,FALSE)),VLOOKUP(AD31,'シフト記号表（勤務時間帯)'!$D$5:$L$45,9,FALSE)))</f>
        <v/>
      </c>
      <c r="AE32" s="189" t="str">
        <f>IF(AE31="","",IF(OR(AE31="常-休1",AE31="常-休2",AE31="常-休3"),IF(OR($G31="非・専",$G31="非・兼"),"-",VLOOKUP(AE31,'シフト記号表（勤務時間帯)'!$D$5:$L$45,9,FALSE)),VLOOKUP(AE31,'シフト記号表（勤務時間帯)'!$D$5:$L$45,9,FALSE)))</f>
        <v/>
      </c>
      <c r="AF32" s="189" t="str">
        <f>IF(AF31="","",IF(OR(AF31="常-休1",AF31="常-休2",AF31="常-休3"),IF(OR($G31="非・専",$G31="非・兼"),"-",VLOOKUP(AF31,'シフト記号表（勤務時間帯)'!$D$5:$L$45,9,FALSE)),VLOOKUP(AF31,'シフト記号表（勤務時間帯)'!$D$5:$L$45,9,FALSE)))</f>
        <v/>
      </c>
      <c r="AG32" s="189" t="str">
        <f>IF(AG31="","",IF(OR(AG31="常-休1",AG31="常-休2",AG31="常-休3"),IF(OR($G31="非・専",$G31="非・兼"),"-",VLOOKUP(AG31,'シフト記号表（勤務時間帯)'!$D$5:$L$45,9,FALSE)),VLOOKUP(AG31,'シフト記号表（勤務時間帯)'!$D$5:$L$45,9,FALSE)))</f>
        <v/>
      </c>
      <c r="AH32" s="190" t="str">
        <f>IF(AH31="","",IF(OR(AH31="常-休1",AH31="常-休2",AH31="常-休3"),IF(OR($G31="非・専",$G31="非・兼"),"-",VLOOKUP(AH31,'シフト記号表（勤務時間帯)'!$D$5:$L$45,9,FALSE)),VLOOKUP(AH31,'シフト記号表（勤務時間帯)'!$D$5:$L$45,9,FALSE)))</f>
        <v/>
      </c>
      <c r="AI32" s="188" t="str">
        <f>IF(AI31="","",IF(OR(AI31="常-休1",AI31="常-休2",AI31="常-休3"),IF(OR($G31="非・専",$G31="非・兼"),"-",VLOOKUP(AI31,'シフト記号表（勤務時間帯)'!$D$5:$L$45,9,FALSE)),VLOOKUP(AI31,'シフト記号表（勤務時間帯)'!$D$5:$L$45,9,FALSE)))</f>
        <v/>
      </c>
      <c r="AJ32" s="189" t="str">
        <f>IF(AJ31="","",IF(OR(AJ31="常-休1",AJ31="常-休2",AJ31="常-休3"),IF(OR($G31="非・専",$G31="非・兼"),"-",VLOOKUP(AJ31,'シフト記号表（勤務時間帯)'!$D$5:$L$45,9,FALSE)),VLOOKUP(AJ31,'シフト記号表（勤務時間帯)'!$D$5:$L$45,9,FALSE)))</f>
        <v/>
      </c>
      <c r="AK32" s="189" t="str">
        <f>IF(AK31="","",IF(OR(AK31="常-休1",AK31="常-休2",AK31="常-休3"),IF(OR($G31="非・専",$G31="非・兼"),"-",VLOOKUP(AK31,'シフト記号表（勤務時間帯)'!$D$5:$L$45,9,FALSE)),VLOOKUP(AK31,'シフト記号表（勤務時間帯)'!$D$5:$L$45,9,FALSE)))</f>
        <v/>
      </c>
      <c r="AL32" s="189" t="str">
        <f>IF(AL31="","",IF(OR(AL31="常-休1",AL31="常-休2",AL31="常-休3"),IF(OR($G31="非・専",$G31="非・兼"),"-",VLOOKUP(AL31,'シフト記号表（勤務時間帯)'!$D$5:$L$45,9,FALSE)),VLOOKUP(AL31,'シフト記号表（勤務時間帯)'!$D$5:$L$45,9,FALSE)))</f>
        <v/>
      </c>
      <c r="AM32" s="189" t="str">
        <f>IF(AM31="","",IF(OR(AM31="常-休1",AM31="常-休2",AM31="常-休3"),IF(OR($G31="非・専",$G31="非・兼"),"-",VLOOKUP(AM31,'シフト記号表（勤務時間帯)'!$D$5:$L$45,9,FALSE)),VLOOKUP(AM31,'シフト記号表（勤務時間帯)'!$D$5:$L$45,9,FALSE)))</f>
        <v/>
      </c>
      <c r="AN32" s="189" t="str">
        <f>IF(AN31="","",IF(OR(AN31="常-休1",AN31="常-休2",AN31="常-休3"),IF(OR($G31="非・専",$G31="非・兼"),"-",VLOOKUP(AN31,'シフト記号表（勤務時間帯)'!$D$5:$L$45,9,FALSE)),VLOOKUP(AN31,'シフト記号表（勤務時間帯)'!$D$5:$L$45,9,FALSE)))</f>
        <v/>
      </c>
      <c r="AO32" s="190" t="str">
        <f>IF(AO31="","",IF(OR(AO31="常-休1",AO31="常-休2",AO31="常-休3"),IF(OR($G31="非・専",$G31="非・兼"),"-",VLOOKUP(AO31,'シフト記号表（勤務時間帯)'!$D$5:$L$45,9,FALSE)),VLOOKUP(AO31,'シフト記号表（勤務時間帯)'!$D$5:$L$45,9,FALSE)))</f>
        <v/>
      </c>
      <c r="AP32" s="188" t="str">
        <f>IF(AP31="","",IF(OR(AP31="常-休1",AP31="常-休2",AP31="常-休3"),IF(OR($G31="非・専",$G31="非・兼"),"-",VLOOKUP(AP31,'シフト記号表（勤務時間帯)'!$D$5:$L$45,9,FALSE)),VLOOKUP(AP31,'シフト記号表（勤務時間帯)'!$D$5:$L$45,9,FALSE)))</f>
        <v/>
      </c>
      <c r="AQ32" s="189" t="str">
        <f>IF(AQ31="","",IF(OR(AQ31="常-休1",AQ31="常-休2",AQ31="常-休3"),IF(OR($G31="非・専",$G31="非・兼"),"-",VLOOKUP(AQ31,'シフト記号表（勤務時間帯)'!$D$5:$L$45,9,FALSE)),VLOOKUP(AQ31,'シフト記号表（勤務時間帯)'!$D$5:$L$45,9,FALSE)))</f>
        <v/>
      </c>
      <c r="AR32" s="189" t="str">
        <f>IF(AR31="","",IF(OR(AR31="常-休1",AR31="常-休2",AR31="常-休3"),IF(OR($G31="非・専",$G31="非・兼"),"-",VLOOKUP(AR31,'シフト記号表（勤務時間帯)'!$D$5:$L$45,9,FALSE)),VLOOKUP(AR31,'シフト記号表（勤務時間帯)'!$D$5:$L$45,9,FALSE)))</f>
        <v/>
      </c>
      <c r="AS32" s="189" t="str">
        <f>IF(AS31="","",IF(OR(AS31="常-休1",AS31="常-休2",AS31="常-休3"),IF(OR($G31="非・専",$G31="非・兼"),"-",VLOOKUP(AS31,'シフト記号表（勤務時間帯)'!$D$5:$L$45,9,FALSE)),VLOOKUP(AS31,'シフト記号表（勤務時間帯)'!$D$5:$L$45,9,FALSE)))</f>
        <v/>
      </c>
      <c r="AT32" s="189" t="str">
        <f>IF(AT31="","",IF(OR(AT31="常-休1",AT31="常-休2",AT31="常-休3"),IF(OR($G31="非・専",$G31="非・兼"),"-",VLOOKUP(AT31,'シフト記号表（勤務時間帯)'!$D$5:$L$45,9,FALSE)),VLOOKUP(AT31,'シフト記号表（勤務時間帯)'!$D$5:$L$45,9,FALSE)))</f>
        <v/>
      </c>
      <c r="AU32" s="189" t="str">
        <f>IF(AU31="","",IF(OR(AU31="常-休1",AU31="常-休2",AU31="常-休3"),IF(OR($G31="非・専",$G31="非・兼"),"-",VLOOKUP(AU31,'シフト記号表（勤務時間帯)'!$D$5:$L$45,9,FALSE)),VLOOKUP(AU31,'シフト記号表（勤務時間帯)'!$D$5:$L$45,9,FALSE)))</f>
        <v/>
      </c>
      <c r="AV32" s="190" t="str">
        <f>IF(AV31="","",IF(OR(AV31="常-休1",AV31="常-休2",AV31="常-休3"),IF(OR($G31="非・専",$G31="非・兼"),"-",VLOOKUP(AV31,'シフト記号表（勤務時間帯)'!$D$5:$L$45,9,FALSE)),VLOOKUP(AV31,'シフト記号表（勤務時間帯)'!$D$5:$L$45,9,FALSE)))</f>
        <v/>
      </c>
      <c r="AW32" s="188" t="str">
        <f>IF(AW31="","",IF(OR(AW31="常-休1",AW31="常-休2",AW31="常-休3"),IF(OR($G31="非・専",$G31="非・兼"),"-",VLOOKUP(AW31,'シフト記号表（勤務時間帯)'!$D$5:$L$45,9,FALSE)),VLOOKUP(AW31,'シフト記号表（勤務時間帯)'!$D$5:$L$45,9,FALSE)))</f>
        <v/>
      </c>
      <c r="AX32" s="189" t="str">
        <f>IF(AX31="","",IF(OR(AX31="常-休1",AX31="常-休2",AX31="常-休3"),IF(OR($G31="非・専",$G31="非・兼"),"-",VLOOKUP(AX31,'シフト記号表（勤務時間帯)'!$D$5:$L$45,9,FALSE)),VLOOKUP(AX31,'シフト記号表（勤務時間帯)'!$D$5:$L$45,9,FALSE)))</f>
        <v/>
      </c>
      <c r="AY32" s="190" t="str">
        <f>IF(AY31="","",IF(OR(AY31="常-休1",AY31="常-休2",AY31="常-休3"),IF(OR($G31="非・専",$G31="非・兼"),"-",VLOOKUP(AY31,'シフト記号表（勤務時間帯)'!$D$5:$L$45,9,FALSE)),VLOOKUP(AY31,'シフト記号表（勤務時間帯)'!$D$5:$L$45,9,FALSE)))</f>
        <v/>
      </c>
      <c r="AZ32" s="199">
        <f>IF($BE$3="予定",SUM(U32:AV32),IF($BE$3="実績",SUM(U32:AY32),""))</f>
        <v>0</v>
      </c>
      <c r="BA32" s="218">
        <f>AZ32-SUMIF(U33:AY33,"基準",U32:AY32)-SUMIF(U33:AY33,"医ケア",U32:AY32)-SUMIF(U33:AY33,"医連携",U32:AY32)</f>
        <v>0</v>
      </c>
      <c r="BB32" s="201">
        <f>SUMIF(U33:AY33,"基準",U32:AY32)</f>
        <v>0</v>
      </c>
      <c r="BC32" s="202" t="e">
        <f>AZ32/$BE$6</f>
        <v>#DIV/0!</v>
      </c>
      <c r="BD32" s="220" t="e">
        <f>BA32/$BE$6</f>
        <v>#DIV/0!</v>
      </c>
      <c r="BE32" s="321"/>
      <c r="BF32" s="322"/>
      <c r="BG32" s="322"/>
      <c r="BH32" s="322"/>
      <c r="BI32" s="323"/>
      <c r="BJ32" s="338"/>
    </row>
    <row r="33" spans="2:62" ht="20.25" customHeight="1" x14ac:dyDescent="0.4">
      <c r="B33" s="303"/>
      <c r="C33" s="310"/>
      <c r="D33" s="311"/>
      <c r="E33" s="312"/>
      <c r="F33" s="259"/>
      <c r="G33" s="313"/>
      <c r="H33" s="299"/>
      <c r="I33" s="300"/>
      <c r="J33" s="300"/>
      <c r="K33" s="301"/>
      <c r="L33" s="302"/>
      <c r="M33" s="314"/>
      <c r="N33" s="332"/>
      <c r="O33" s="333"/>
      <c r="P33" s="333"/>
      <c r="Q33" s="334"/>
      <c r="R33" s="335" t="str">
        <f>IF(COUNTIF(F32,"看護職員"),"基準・基準_加・医ケア基本報酬・医療連携",IF(COUNTIF(プルダウン・リスト!$C$32:$C$40,'別紙2-1　勤務体制・勤務形態一覧表（児通所）'!F32),"基準職員","－"))</f>
        <v>－</v>
      </c>
      <c r="S33" s="336"/>
      <c r="T33" s="337"/>
      <c r="U33" s="122"/>
      <c r="V33" s="123"/>
      <c r="W33" s="123"/>
      <c r="X33" s="123"/>
      <c r="Y33" s="123"/>
      <c r="Z33" s="123"/>
      <c r="AA33" s="124"/>
      <c r="AB33" s="122"/>
      <c r="AC33" s="123"/>
      <c r="AD33" s="123"/>
      <c r="AE33" s="123"/>
      <c r="AF33" s="123"/>
      <c r="AG33" s="123"/>
      <c r="AH33" s="124"/>
      <c r="AI33" s="122"/>
      <c r="AJ33" s="123"/>
      <c r="AK33" s="123"/>
      <c r="AL33" s="123"/>
      <c r="AM33" s="123"/>
      <c r="AN33" s="123"/>
      <c r="AO33" s="124"/>
      <c r="AP33" s="122"/>
      <c r="AQ33" s="123"/>
      <c r="AR33" s="123"/>
      <c r="AS33" s="123"/>
      <c r="AT33" s="123"/>
      <c r="AU33" s="123"/>
      <c r="AV33" s="124"/>
      <c r="AW33" s="122"/>
      <c r="AX33" s="123"/>
      <c r="AY33" s="124"/>
      <c r="AZ33" s="203"/>
      <c r="BA33" s="204"/>
      <c r="BB33" s="205"/>
      <c r="BC33" s="206"/>
      <c r="BD33" s="207"/>
      <c r="BE33" s="321"/>
      <c r="BF33" s="322"/>
      <c r="BG33" s="322"/>
      <c r="BH33" s="322"/>
      <c r="BI33" s="323"/>
      <c r="BJ33" s="338"/>
    </row>
    <row r="34" spans="2:62" ht="20.25" customHeight="1" x14ac:dyDescent="0.4">
      <c r="B34" s="303">
        <f t="shared" ref="B34" si="1">B31+1</f>
        <v>5</v>
      </c>
      <c r="C34" s="304"/>
      <c r="D34" s="305"/>
      <c r="E34" s="306"/>
      <c r="F34" s="257"/>
      <c r="G34" s="313"/>
      <c r="H34" s="293"/>
      <c r="I34" s="294"/>
      <c r="J34" s="294"/>
      <c r="K34" s="295"/>
      <c r="L34" s="302"/>
      <c r="M34" s="314"/>
      <c r="N34" s="384"/>
      <c r="O34" s="385"/>
      <c r="P34" s="385"/>
      <c r="Q34" s="386"/>
      <c r="R34" s="318" t="s">
        <v>23</v>
      </c>
      <c r="S34" s="319"/>
      <c r="T34" s="320"/>
      <c r="U34" s="37"/>
      <c r="V34" s="38"/>
      <c r="W34" s="38"/>
      <c r="X34" s="38"/>
      <c r="Y34" s="38"/>
      <c r="Z34" s="38"/>
      <c r="AA34" s="39"/>
      <c r="AB34" s="37"/>
      <c r="AC34" s="38"/>
      <c r="AD34" s="38"/>
      <c r="AE34" s="38"/>
      <c r="AF34" s="38"/>
      <c r="AG34" s="38"/>
      <c r="AH34" s="39"/>
      <c r="AI34" s="37"/>
      <c r="AJ34" s="38"/>
      <c r="AK34" s="38"/>
      <c r="AL34" s="38"/>
      <c r="AM34" s="38"/>
      <c r="AN34" s="38"/>
      <c r="AO34" s="39"/>
      <c r="AP34" s="37"/>
      <c r="AQ34" s="38"/>
      <c r="AR34" s="38"/>
      <c r="AS34" s="38"/>
      <c r="AT34" s="38"/>
      <c r="AU34" s="38"/>
      <c r="AV34" s="39"/>
      <c r="AW34" s="37"/>
      <c r="AX34" s="38"/>
      <c r="AY34" s="39"/>
      <c r="AZ34" s="208"/>
      <c r="BA34" s="209"/>
      <c r="BB34" s="210"/>
      <c r="BC34" s="211"/>
      <c r="BD34" s="212"/>
      <c r="BE34" s="321"/>
      <c r="BF34" s="322"/>
      <c r="BG34" s="322"/>
      <c r="BH34" s="322"/>
      <c r="BI34" s="323"/>
      <c r="BJ34" s="338"/>
    </row>
    <row r="35" spans="2:62" ht="20.25" customHeight="1" x14ac:dyDescent="0.4">
      <c r="B35" s="303"/>
      <c r="C35" s="307"/>
      <c r="D35" s="308"/>
      <c r="E35" s="309"/>
      <c r="F35" s="173">
        <f>C34</f>
        <v>0</v>
      </c>
      <c r="G35" s="313"/>
      <c r="H35" s="296"/>
      <c r="I35" s="297"/>
      <c r="J35" s="297"/>
      <c r="K35" s="298"/>
      <c r="L35" s="302"/>
      <c r="M35" s="314"/>
      <c r="N35" s="329"/>
      <c r="O35" s="330"/>
      <c r="P35" s="330"/>
      <c r="Q35" s="331"/>
      <c r="R35" s="326" t="s">
        <v>9</v>
      </c>
      <c r="S35" s="327"/>
      <c r="T35" s="328"/>
      <c r="U35" s="188" t="str">
        <f>IF(U34="","",IF(OR(U34="常-休1",U34="常-休2",U34="常-休3"),IF(OR($G34="非・専",$G34="非・兼"),"-",VLOOKUP(U34,'シフト記号表（勤務時間帯)'!$D$5:$L$45,9,FALSE)),VLOOKUP(U34,'シフト記号表（勤務時間帯)'!$D$5:$L$45,9,FALSE)))</f>
        <v/>
      </c>
      <c r="V35" s="189" t="str">
        <f>IF(V34="","",IF(OR(V34="常-休1",V34="常-休2",V34="常-休3"),IF(OR($G34="非・専",$G34="非・兼"),"-",VLOOKUP(V34,'シフト記号表（勤務時間帯)'!$D$5:$L$45,9,FALSE)),VLOOKUP(V34,'シフト記号表（勤務時間帯)'!$D$5:$L$45,9,FALSE)))</f>
        <v/>
      </c>
      <c r="W35" s="189" t="str">
        <f>IF(W34="","",IF(OR(W34="常-休1",W34="常-休2",W34="常-休3"),IF(OR($G34="非・専",$G34="非・兼"),"-",VLOOKUP(W34,'シフト記号表（勤務時間帯)'!$D$5:$L$45,9,FALSE)),VLOOKUP(W34,'シフト記号表（勤務時間帯)'!$D$5:$L$45,9,FALSE)))</f>
        <v/>
      </c>
      <c r="X35" s="189" t="str">
        <f>IF(X34="","",IF(OR(X34="常-休1",X34="常-休2",X34="常-休3"),IF(OR($G34="非・専",$G34="非・兼"),"-",VLOOKUP(X34,'シフト記号表（勤務時間帯)'!$D$5:$L$45,9,FALSE)),VLOOKUP(X34,'シフト記号表（勤務時間帯)'!$D$5:$L$45,9,FALSE)))</f>
        <v/>
      </c>
      <c r="Y35" s="189" t="str">
        <f>IF(Y34="","",IF(OR(Y34="常-休1",Y34="常-休2",Y34="常-休3"),IF(OR($G34="非・専",$G34="非・兼"),"-",VLOOKUP(Y34,'シフト記号表（勤務時間帯)'!$D$5:$L$45,9,FALSE)),VLOOKUP(Y34,'シフト記号表（勤務時間帯)'!$D$5:$L$45,9,FALSE)))</f>
        <v/>
      </c>
      <c r="Z35" s="189" t="str">
        <f>IF(Z34="","",IF(OR(Z34="常-休1",Z34="常-休2",Z34="常-休3"),IF(OR($G34="非・専",$G34="非・兼"),"-",VLOOKUP(Z34,'シフト記号表（勤務時間帯)'!$D$5:$L$45,9,FALSE)),VLOOKUP(Z34,'シフト記号表（勤務時間帯)'!$D$5:$L$45,9,FALSE)))</f>
        <v/>
      </c>
      <c r="AA35" s="190" t="str">
        <f>IF(AA34="","",IF(OR(AA34="常-休1",AA34="常-休2",AA34="常-休3"),IF(OR($G34="非・専",$G34="非・兼"),"-",VLOOKUP(AA34,'シフト記号表（勤務時間帯)'!$D$5:$L$45,9,FALSE)),VLOOKUP(AA34,'シフト記号表（勤務時間帯)'!$D$5:$L$45,9,FALSE)))</f>
        <v/>
      </c>
      <c r="AB35" s="188" t="str">
        <f>IF(AB34="","",IF(OR(AB34="常-休1",AB34="常-休2",AB34="常-休3"),IF(OR($G34="非・専",$G34="非・兼"),"-",VLOOKUP(AB34,'シフト記号表（勤務時間帯)'!$D$5:$L$45,9,FALSE)),VLOOKUP(AB34,'シフト記号表（勤務時間帯)'!$D$5:$L$45,9,FALSE)))</f>
        <v/>
      </c>
      <c r="AC35" s="189" t="str">
        <f>IF(AC34="","",IF(OR(AC34="常-休1",AC34="常-休2",AC34="常-休3"),IF(OR($G34="非・専",$G34="非・兼"),"-",VLOOKUP(AC34,'シフト記号表（勤務時間帯)'!$D$5:$L$45,9,FALSE)),VLOOKUP(AC34,'シフト記号表（勤務時間帯)'!$D$5:$L$45,9,FALSE)))</f>
        <v/>
      </c>
      <c r="AD35" s="189" t="str">
        <f>IF(AD34="","",IF(OR(AD34="常-休1",AD34="常-休2",AD34="常-休3"),IF(OR($G34="非・専",$G34="非・兼"),"-",VLOOKUP(AD34,'シフト記号表（勤務時間帯)'!$D$5:$L$45,9,FALSE)),VLOOKUP(AD34,'シフト記号表（勤務時間帯)'!$D$5:$L$45,9,FALSE)))</f>
        <v/>
      </c>
      <c r="AE35" s="189" t="str">
        <f>IF(AE34="","",IF(OR(AE34="常-休1",AE34="常-休2",AE34="常-休3"),IF(OR($G34="非・専",$G34="非・兼"),"-",VLOOKUP(AE34,'シフト記号表（勤務時間帯)'!$D$5:$L$45,9,FALSE)),VLOOKUP(AE34,'シフト記号表（勤務時間帯)'!$D$5:$L$45,9,FALSE)))</f>
        <v/>
      </c>
      <c r="AF35" s="189" t="str">
        <f>IF(AF34="","",IF(OR(AF34="常-休1",AF34="常-休2",AF34="常-休3"),IF(OR($G34="非・専",$G34="非・兼"),"-",VLOOKUP(AF34,'シフト記号表（勤務時間帯)'!$D$5:$L$45,9,FALSE)),VLOOKUP(AF34,'シフト記号表（勤務時間帯)'!$D$5:$L$45,9,FALSE)))</f>
        <v/>
      </c>
      <c r="AG35" s="189" t="str">
        <f>IF(AG34="","",IF(OR(AG34="常-休1",AG34="常-休2",AG34="常-休3"),IF(OR($G34="非・専",$G34="非・兼"),"-",VLOOKUP(AG34,'シフト記号表（勤務時間帯)'!$D$5:$L$45,9,FALSE)),VLOOKUP(AG34,'シフト記号表（勤務時間帯)'!$D$5:$L$45,9,FALSE)))</f>
        <v/>
      </c>
      <c r="AH35" s="190" t="str">
        <f>IF(AH34="","",IF(OR(AH34="常-休1",AH34="常-休2",AH34="常-休3"),IF(OR($G34="非・専",$G34="非・兼"),"-",VLOOKUP(AH34,'シフト記号表（勤務時間帯)'!$D$5:$L$45,9,FALSE)),VLOOKUP(AH34,'シフト記号表（勤務時間帯)'!$D$5:$L$45,9,FALSE)))</f>
        <v/>
      </c>
      <c r="AI35" s="188" t="str">
        <f>IF(AI34="","",IF(OR(AI34="常-休1",AI34="常-休2",AI34="常-休3"),IF(OR($G34="非・専",$G34="非・兼"),"-",VLOOKUP(AI34,'シフト記号表（勤務時間帯)'!$D$5:$L$45,9,FALSE)),VLOOKUP(AI34,'シフト記号表（勤務時間帯)'!$D$5:$L$45,9,FALSE)))</f>
        <v/>
      </c>
      <c r="AJ35" s="189" t="str">
        <f>IF(AJ34="","",IF(OR(AJ34="常-休1",AJ34="常-休2",AJ34="常-休3"),IF(OR($G34="非・専",$G34="非・兼"),"-",VLOOKUP(AJ34,'シフト記号表（勤務時間帯)'!$D$5:$L$45,9,FALSE)),VLOOKUP(AJ34,'シフト記号表（勤務時間帯)'!$D$5:$L$45,9,FALSE)))</f>
        <v/>
      </c>
      <c r="AK35" s="189" t="str">
        <f>IF(AK34="","",IF(OR(AK34="常-休1",AK34="常-休2",AK34="常-休3"),IF(OR($G34="非・専",$G34="非・兼"),"-",VLOOKUP(AK34,'シフト記号表（勤務時間帯)'!$D$5:$L$45,9,FALSE)),VLOOKUP(AK34,'シフト記号表（勤務時間帯)'!$D$5:$L$45,9,FALSE)))</f>
        <v/>
      </c>
      <c r="AL35" s="189" t="str">
        <f>IF(AL34="","",IF(OR(AL34="常-休1",AL34="常-休2",AL34="常-休3"),IF(OR($G34="非・専",$G34="非・兼"),"-",VLOOKUP(AL34,'シフト記号表（勤務時間帯)'!$D$5:$L$45,9,FALSE)),VLOOKUP(AL34,'シフト記号表（勤務時間帯)'!$D$5:$L$45,9,FALSE)))</f>
        <v/>
      </c>
      <c r="AM35" s="189" t="str">
        <f>IF(AM34="","",IF(OR(AM34="常-休1",AM34="常-休2",AM34="常-休3"),IF(OR($G34="非・専",$G34="非・兼"),"-",VLOOKUP(AM34,'シフト記号表（勤務時間帯)'!$D$5:$L$45,9,FALSE)),VLOOKUP(AM34,'シフト記号表（勤務時間帯)'!$D$5:$L$45,9,FALSE)))</f>
        <v/>
      </c>
      <c r="AN35" s="189" t="str">
        <f>IF(AN34="","",IF(OR(AN34="常-休1",AN34="常-休2",AN34="常-休3"),IF(OR($G34="非・専",$G34="非・兼"),"-",VLOOKUP(AN34,'シフト記号表（勤務時間帯)'!$D$5:$L$45,9,FALSE)),VLOOKUP(AN34,'シフト記号表（勤務時間帯)'!$D$5:$L$45,9,FALSE)))</f>
        <v/>
      </c>
      <c r="AO35" s="190" t="str">
        <f>IF(AO34="","",IF(OR(AO34="常-休1",AO34="常-休2",AO34="常-休3"),IF(OR($G34="非・専",$G34="非・兼"),"-",VLOOKUP(AO34,'シフト記号表（勤務時間帯)'!$D$5:$L$45,9,FALSE)),VLOOKUP(AO34,'シフト記号表（勤務時間帯)'!$D$5:$L$45,9,FALSE)))</f>
        <v/>
      </c>
      <c r="AP35" s="188" t="str">
        <f>IF(AP34="","",IF(OR(AP34="常-休1",AP34="常-休2",AP34="常-休3"),IF(OR($G34="非・専",$G34="非・兼"),"-",VLOOKUP(AP34,'シフト記号表（勤務時間帯)'!$D$5:$L$45,9,FALSE)),VLOOKUP(AP34,'シフト記号表（勤務時間帯)'!$D$5:$L$45,9,FALSE)))</f>
        <v/>
      </c>
      <c r="AQ35" s="189" t="str">
        <f>IF(AQ34="","",IF(OR(AQ34="常-休1",AQ34="常-休2",AQ34="常-休3"),IF(OR($G34="非・専",$G34="非・兼"),"-",VLOOKUP(AQ34,'シフト記号表（勤務時間帯)'!$D$5:$L$45,9,FALSE)),VLOOKUP(AQ34,'シフト記号表（勤務時間帯)'!$D$5:$L$45,9,FALSE)))</f>
        <v/>
      </c>
      <c r="AR35" s="189" t="str">
        <f>IF(AR34="","",IF(OR(AR34="常-休1",AR34="常-休2",AR34="常-休3"),IF(OR($G34="非・専",$G34="非・兼"),"-",VLOOKUP(AR34,'シフト記号表（勤務時間帯)'!$D$5:$L$45,9,FALSE)),VLOOKUP(AR34,'シフト記号表（勤務時間帯)'!$D$5:$L$45,9,FALSE)))</f>
        <v/>
      </c>
      <c r="AS35" s="189" t="str">
        <f>IF(AS34="","",IF(OR(AS34="常-休1",AS34="常-休2",AS34="常-休3"),IF(OR($G34="非・専",$G34="非・兼"),"-",VLOOKUP(AS34,'シフト記号表（勤務時間帯)'!$D$5:$L$45,9,FALSE)),VLOOKUP(AS34,'シフト記号表（勤務時間帯)'!$D$5:$L$45,9,FALSE)))</f>
        <v/>
      </c>
      <c r="AT35" s="189" t="str">
        <f>IF(AT34="","",IF(OR(AT34="常-休1",AT34="常-休2",AT34="常-休3"),IF(OR($G34="非・専",$G34="非・兼"),"-",VLOOKUP(AT34,'シフト記号表（勤務時間帯)'!$D$5:$L$45,9,FALSE)),VLOOKUP(AT34,'シフト記号表（勤務時間帯)'!$D$5:$L$45,9,FALSE)))</f>
        <v/>
      </c>
      <c r="AU35" s="189" t="str">
        <f>IF(AU34="","",IF(OR(AU34="常-休1",AU34="常-休2",AU34="常-休3"),IF(OR($G34="非・専",$G34="非・兼"),"-",VLOOKUP(AU34,'シフト記号表（勤務時間帯)'!$D$5:$L$45,9,FALSE)),VLOOKUP(AU34,'シフト記号表（勤務時間帯)'!$D$5:$L$45,9,FALSE)))</f>
        <v/>
      </c>
      <c r="AV35" s="190" t="str">
        <f>IF(AV34="","",IF(OR(AV34="常-休1",AV34="常-休2",AV34="常-休3"),IF(OR($G34="非・専",$G34="非・兼"),"-",VLOOKUP(AV34,'シフト記号表（勤務時間帯)'!$D$5:$L$45,9,FALSE)),VLOOKUP(AV34,'シフト記号表（勤務時間帯)'!$D$5:$L$45,9,FALSE)))</f>
        <v/>
      </c>
      <c r="AW35" s="188" t="str">
        <f>IF(AW34="","",IF(OR(AW34="常-休1",AW34="常-休2",AW34="常-休3"),IF(OR($G34="非・専",$G34="非・兼"),"-",VLOOKUP(AW34,'シフト記号表（勤務時間帯)'!$D$5:$L$45,9,FALSE)),VLOOKUP(AW34,'シフト記号表（勤務時間帯)'!$D$5:$L$45,9,FALSE)))</f>
        <v/>
      </c>
      <c r="AX35" s="189" t="str">
        <f>IF(AX34="","",IF(OR(AX34="常-休1",AX34="常-休2",AX34="常-休3"),IF(OR($G34="非・専",$G34="非・兼"),"-",VLOOKUP(AX34,'シフト記号表（勤務時間帯)'!$D$5:$L$45,9,FALSE)),VLOOKUP(AX34,'シフト記号表（勤務時間帯)'!$D$5:$L$45,9,FALSE)))</f>
        <v/>
      </c>
      <c r="AY35" s="190" t="str">
        <f>IF(AY34="","",IF(OR(AY34="常-休1",AY34="常-休2",AY34="常-休3"),IF(OR($G34="非・専",$G34="非・兼"),"-",VLOOKUP(AY34,'シフト記号表（勤務時間帯)'!$D$5:$L$45,9,FALSE)),VLOOKUP(AY34,'シフト記号表（勤務時間帯)'!$D$5:$L$45,9,FALSE)))</f>
        <v/>
      </c>
      <c r="AZ35" s="199">
        <f>IF($BE$3="予定",SUM(U35:AV35),IF($BE$3="実績",SUM(U35:AY35),""))</f>
        <v>0</v>
      </c>
      <c r="BA35" s="218">
        <f>AZ35-SUMIF(U36:AY36,"基準",U35:AY35)-SUMIF(U36:AY36,"医ケア",U35:AY35)-SUMIF(U36:AY36,"医連携",U35:AY35)</f>
        <v>0</v>
      </c>
      <c r="BB35" s="201">
        <f>SUMIF(U36:AY36,"基準",U35:AY35)</f>
        <v>0</v>
      </c>
      <c r="BC35" s="202" t="e">
        <f>AZ35/$BE$6</f>
        <v>#DIV/0!</v>
      </c>
      <c r="BD35" s="220" t="e">
        <f>BA35/$BE$6</f>
        <v>#DIV/0!</v>
      </c>
      <c r="BE35" s="321"/>
      <c r="BF35" s="322"/>
      <c r="BG35" s="322"/>
      <c r="BH35" s="322"/>
      <c r="BI35" s="323"/>
      <c r="BJ35" s="338"/>
    </row>
    <row r="36" spans="2:62" ht="20.25" customHeight="1" x14ac:dyDescent="0.4">
      <c r="B36" s="303"/>
      <c r="C36" s="310"/>
      <c r="D36" s="311"/>
      <c r="E36" s="312"/>
      <c r="F36" s="259"/>
      <c r="G36" s="313"/>
      <c r="H36" s="299"/>
      <c r="I36" s="300"/>
      <c r="J36" s="300"/>
      <c r="K36" s="301"/>
      <c r="L36" s="302"/>
      <c r="M36" s="314"/>
      <c r="N36" s="381"/>
      <c r="O36" s="382"/>
      <c r="P36" s="382"/>
      <c r="Q36" s="383"/>
      <c r="R36" s="335" t="str">
        <f>IF(COUNTIF(F35,"看護職員"),"基準・基準_加・医ケア基本報酬・医療連携",IF(COUNTIF(プルダウン・リスト!$C$32:$C$40,'別紙2-1　勤務体制・勤務形態一覧表（児通所）'!F35),"基準職員","－"))</f>
        <v>－</v>
      </c>
      <c r="S36" s="336"/>
      <c r="T36" s="337"/>
      <c r="U36" s="122"/>
      <c r="V36" s="123"/>
      <c r="W36" s="123"/>
      <c r="X36" s="123"/>
      <c r="Y36" s="123"/>
      <c r="Z36" s="123"/>
      <c r="AA36" s="124"/>
      <c r="AB36" s="122"/>
      <c r="AC36" s="123"/>
      <c r="AD36" s="123"/>
      <c r="AE36" s="123"/>
      <c r="AF36" s="123"/>
      <c r="AG36" s="123"/>
      <c r="AH36" s="124"/>
      <c r="AI36" s="122"/>
      <c r="AJ36" s="123"/>
      <c r="AK36" s="123"/>
      <c r="AL36" s="123"/>
      <c r="AM36" s="123"/>
      <c r="AN36" s="123"/>
      <c r="AO36" s="124"/>
      <c r="AP36" s="122"/>
      <c r="AQ36" s="123"/>
      <c r="AR36" s="123"/>
      <c r="AS36" s="123"/>
      <c r="AT36" s="123"/>
      <c r="AU36" s="123"/>
      <c r="AV36" s="124"/>
      <c r="AW36" s="122"/>
      <c r="AX36" s="123"/>
      <c r="AY36" s="124"/>
      <c r="AZ36" s="203"/>
      <c r="BA36" s="204"/>
      <c r="BB36" s="205"/>
      <c r="BC36" s="206"/>
      <c r="BD36" s="207"/>
      <c r="BE36" s="321"/>
      <c r="BF36" s="322"/>
      <c r="BG36" s="322"/>
      <c r="BH36" s="322"/>
      <c r="BI36" s="323"/>
      <c r="BJ36" s="338"/>
    </row>
    <row r="37" spans="2:62" ht="20.25" customHeight="1" x14ac:dyDescent="0.4">
      <c r="B37" s="303">
        <f t="shared" ref="B37" si="2">B34+1</f>
        <v>6</v>
      </c>
      <c r="C37" s="304"/>
      <c r="D37" s="305"/>
      <c r="E37" s="306"/>
      <c r="F37" s="257"/>
      <c r="G37" s="313"/>
      <c r="H37" s="293"/>
      <c r="I37" s="294"/>
      <c r="J37" s="294"/>
      <c r="K37" s="295"/>
      <c r="L37" s="302"/>
      <c r="M37" s="314"/>
      <c r="N37" s="315"/>
      <c r="O37" s="316"/>
      <c r="P37" s="316"/>
      <c r="Q37" s="317"/>
      <c r="R37" s="318" t="s">
        <v>23</v>
      </c>
      <c r="S37" s="319"/>
      <c r="T37" s="320"/>
      <c r="U37" s="37"/>
      <c r="V37" s="38"/>
      <c r="W37" s="38"/>
      <c r="X37" s="38"/>
      <c r="Y37" s="38"/>
      <c r="Z37" s="38"/>
      <c r="AA37" s="39"/>
      <c r="AB37" s="37"/>
      <c r="AC37" s="38"/>
      <c r="AD37" s="38"/>
      <c r="AE37" s="38"/>
      <c r="AF37" s="38"/>
      <c r="AG37" s="38"/>
      <c r="AH37" s="39"/>
      <c r="AI37" s="37"/>
      <c r="AJ37" s="38"/>
      <c r="AK37" s="38"/>
      <c r="AL37" s="38"/>
      <c r="AM37" s="38"/>
      <c r="AN37" s="38"/>
      <c r="AO37" s="39"/>
      <c r="AP37" s="37"/>
      <c r="AQ37" s="38"/>
      <c r="AR37" s="38"/>
      <c r="AS37" s="38"/>
      <c r="AT37" s="38"/>
      <c r="AU37" s="38"/>
      <c r="AV37" s="39"/>
      <c r="AW37" s="37"/>
      <c r="AX37" s="38"/>
      <c r="AY37" s="39"/>
      <c r="AZ37" s="208"/>
      <c r="BA37" s="209"/>
      <c r="BB37" s="210"/>
      <c r="BC37" s="211"/>
      <c r="BD37" s="212"/>
      <c r="BE37" s="321"/>
      <c r="BF37" s="322"/>
      <c r="BG37" s="322"/>
      <c r="BH37" s="322"/>
      <c r="BI37" s="323"/>
      <c r="BJ37" s="338"/>
    </row>
    <row r="38" spans="2:62" ht="20.25" customHeight="1" x14ac:dyDescent="0.4">
      <c r="B38" s="303"/>
      <c r="C38" s="307"/>
      <c r="D38" s="308"/>
      <c r="E38" s="309"/>
      <c r="F38" s="173">
        <f>C37</f>
        <v>0</v>
      </c>
      <c r="G38" s="313"/>
      <c r="H38" s="296"/>
      <c r="I38" s="297"/>
      <c r="J38" s="297"/>
      <c r="K38" s="298"/>
      <c r="L38" s="302"/>
      <c r="M38" s="314"/>
      <c r="N38" s="329"/>
      <c r="O38" s="330"/>
      <c r="P38" s="330"/>
      <c r="Q38" s="331"/>
      <c r="R38" s="326" t="s">
        <v>9</v>
      </c>
      <c r="S38" s="327"/>
      <c r="T38" s="328"/>
      <c r="U38" s="188" t="str">
        <f>IF(U37="","",IF(OR(U37="常-休1",U37="常-休2",U37="常-休3"),IF(OR($G37="非・専",$G37="非・兼"),"-",VLOOKUP(U37,'シフト記号表（勤務時間帯)'!$D$5:$L$45,9,FALSE)),VLOOKUP(U37,'シフト記号表（勤務時間帯)'!$D$5:$L$45,9,FALSE)))</f>
        <v/>
      </c>
      <c r="V38" s="189" t="str">
        <f>IF(V37="","",IF(OR(V37="常-休1",V37="常-休2",V37="常-休3"),IF(OR($G37="非・専",$G37="非・兼"),"-",VLOOKUP(V37,'シフト記号表（勤務時間帯)'!$D$5:$L$45,9,FALSE)),VLOOKUP(V37,'シフト記号表（勤務時間帯)'!$D$5:$L$45,9,FALSE)))</f>
        <v/>
      </c>
      <c r="W38" s="189" t="str">
        <f>IF(W37="","",IF(OR(W37="常-休1",W37="常-休2",W37="常-休3"),IF(OR($G37="非・専",$G37="非・兼"),"-",VLOOKUP(W37,'シフト記号表（勤務時間帯)'!$D$5:$L$45,9,FALSE)),VLOOKUP(W37,'シフト記号表（勤務時間帯)'!$D$5:$L$45,9,FALSE)))</f>
        <v/>
      </c>
      <c r="X38" s="189" t="str">
        <f>IF(X37="","",IF(OR(X37="常-休1",X37="常-休2",X37="常-休3"),IF(OR($G37="非・専",$G37="非・兼"),"-",VLOOKUP(X37,'シフト記号表（勤務時間帯)'!$D$5:$L$45,9,FALSE)),VLOOKUP(X37,'シフト記号表（勤務時間帯)'!$D$5:$L$45,9,FALSE)))</f>
        <v/>
      </c>
      <c r="Y38" s="189" t="str">
        <f>IF(Y37="","",IF(OR(Y37="常-休1",Y37="常-休2",Y37="常-休3"),IF(OR($G37="非・専",$G37="非・兼"),"-",VLOOKUP(Y37,'シフト記号表（勤務時間帯)'!$D$5:$L$45,9,FALSE)),VLOOKUP(Y37,'シフト記号表（勤務時間帯)'!$D$5:$L$45,9,FALSE)))</f>
        <v/>
      </c>
      <c r="Z38" s="189" t="str">
        <f>IF(Z37="","",IF(OR(Z37="常-休1",Z37="常-休2",Z37="常-休3"),IF(OR($G37="非・専",$G37="非・兼"),"-",VLOOKUP(Z37,'シフト記号表（勤務時間帯)'!$D$5:$L$45,9,FALSE)),VLOOKUP(Z37,'シフト記号表（勤務時間帯)'!$D$5:$L$45,9,FALSE)))</f>
        <v/>
      </c>
      <c r="AA38" s="190" t="str">
        <f>IF(AA37="","",IF(OR(AA37="常-休1",AA37="常-休2",AA37="常-休3"),IF(OR($G37="非・専",$G37="非・兼"),"-",VLOOKUP(AA37,'シフト記号表（勤務時間帯)'!$D$5:$L$45,9,FALSE)),VLOOKUP(AA37,'シフト記号表（勤務時間帯)'!$D$5:$L$45,9,FALSE)))</f>
        <v/>
      </c>
      <c r="AB38" s="188" t="str">
        <f>IF(AB37="","",IF(OR(AB37="常-休1",AB37="常-休2",AB37="常-休3"),IF(OR($G37="非・専",$G37="非・兼"),"-",VLOOKUP(AB37,'シフト記号表（勤務時間帯)'!$D$5:$L$45,9,FALSE)),VLOOKUP(AB37,'シフト記号表（勤務時間帯)'!$D$5:$L$45,9,FALSE)))</f>
        <v/>
      </c>
      <c r="AC38" s="189" t="str">
        <f>IF(AC37="","",IF(OR(AC37="常-休1",AC37="常-休2",AC37="常-休3"),IF(OR($G37="非・専",$G37="非・兼"),"-",VLOOKUP(AC37,'シフト記号表（勤務時間帯)'!$D$5:$L$45,9,FALSE)),VLOOKUP(AC37,'シフト記号表（勤務時間帯)'!$D$5:$L$45,9,FALSE)))</f>
        <v/>
      </c>
      <c r="AD38" s="189" t="str">
        <f>IF(AD37="","",IF(OR(AD37="常-休1",AD37="常-休2",AD37="常-休3"),IF(OR($G37="非・専",$G37="非・兼"),"-",VLOOKUP(AD37,'シフト記号表（勤務時間帯)'!$D$5:$L$45,9,FALSE)),VLOOKUP(AD37,'シフト記号表（勤務時間帯)'!$D$5:$L$45,9,FALSE)))</f>
        <v/>
      </c>
      <c r="AE38" s="189" t="str">
        <f>IF(AE37="","",IF(OR(AE37="常-休1",AE37="常-休2",AE37="常-休3"),IF(OR($G37="非・専",$G37="非・兼"),"-",VLOOKUP(AE37,'シフト記号表（勤務時間帯)'!$D$5:$L$45,9,FALSE)),VLOOKUP(AE37,'シフト記号表（勤務時間帯)'!$D$5:$L$45,9,FALSE)))</f>
        <v/>
      </c>
      <c r="AF38" s="189" t="str">
        <f>IF(AF37="","",IF(OR(AF37="常-休1",AF37="常-休2",AF37="常-休3"),IF(OR($G37="非・専",$G37="非・兼"),"-",VLOOKUP(AF37,'シフト記号表（勤務時間帯)'!$D$5:$L$45,9,FALSE)),VLOOKUP(AF37,'シフト記号表（勤務時間帯)'!$D$5:$L$45,9,FALSE)))</f>
        <v/>
      </c>
      <c r="AG38" s="189" t="str">
        <f>IF(AG37="","",IF(OR(AG37="常-休1",AG37="常-休2",AG37="常-休3"),IF(OR($G37="非・専",$G37="非・兼"),"-",VLOOKUP(AG37,'シフト記号表（勤務時間帯)'!$D$5:$L$45,9,FALSE)),VLOOKUP(AG37,'シフト記号表（勤務時間帯)'!$D$5:$L$45,9,FALSE)))</f>
        <v/>
      </c>
      <c r="AH38" s="190" t="str">
        <f>IF(AH37="","",IF(OR(AH37="常-休1",AH37="常-休2",AH37="常-休3"),IF(OR($G37="非・専",$G37="非・兼"),"-",VLOOKUP(AH37,'シフト記号表（勤務時間帯)'!$D$5:$L$45,9,FALSE)),VLOOKUP(AH37,'シフト記号表（勤務時間帯)'!$D$5:$L$45,9,FALSE)))</f>
        <v/>
      </c>
      <c r="AI38" s="188" t="str">
        <f>IF(AI37="","",IF(OR(AI37="常-休1",AI37="常-休2",AI37="常-休3"),IF(OR($G37="非・専",$G37="非・兼"),"-",VLOOKUP(AI37,'シフト記号表（勤務時間帯)'!$D$5:$L$45,9,FALSE)),VLOOKUP(AI37,'シフト記号表（勤務時間帯)'!$D$5:$L$45,9,FALSE)))</f>
        <v/>
      </c>
      <c r="AJ38" s="189" t="str">
        <f>IF(AJ37="","",IF(OR(AJ37="常-休1",AJ37="常-休2",AJ37="常-休3"),IF(OR($G37="非・専",$G37="非・兼"),"-",VLOOKUP(AJ37,'シフト記号表（勤務時間帯)'!$D$5:$L$45,9,FALSE)),VLOOKUP(AJ37,'シフト記号表（勤務時間帯)'!$D$5:$L$45,9,FALSE)))</f>
        <v/>
      </c>
      <c r="AK38" s="189" t="str">
        <f>IF(AK37="","",IF(OR(AK37="常-休1",AK37="常-休2",AK37="常-休3"),IF(OR($G37="非・専",$G37="非・兼"),"-",VLOOKUP(AK37,'シフト記号表（勤務時間帯)'!$D$5:$L$45,9,FALSE)),VLOOKUP(AK37,'シフト記号表（勤務時間帯)'!$D$5:$L$45,9,FALSE)))</f>
        <v/>
      </c>
      <c r="AL38" s="189" t="str">
        <f>IF(AL37="","",IF(OR(AL37="常-休1",AL37="常-休2",AL37="常-休3"),IF(OR($G37="非・専",$G37="非・兼"),"-",VLOOKUP(AL37,'シフト記号表（勤務時間帯)'!$D$5:$L$45,9,FALSE)),VLOOKUP(AL37,'シフト記号表（勤務時間帯)'!$D$5:$L$45,9,FALSE)))</f>
        <v/>
      </c>
      <c r="AM38" s="189" t="str">
        <f>IF(AM37="","",IF(OR(AM37="常-休1",AM37="常-休2",AM37="常-休3"),IF(OR($G37="非・専",$G37="非・兼"),"-",VLOOKUP(AM37,'シフト記号表（勤務時間帯)'!$D$5:$L$45,9,FALSE)),VLOOKUP(AM37,'シフト記号表（勤務時間帯)'!$D$5:$L$45,9,FALSE)))</f>
        <v/>
      </c>
      <c r="AN38" s="189" t="str">
        <f>IF(AN37="","",IF(OR(AN37="常-休1",AN37="常-休2",AN37="常-休3"),IF(OR($G37="非・専",$G37="非・兼"),"-",VLOOKUP(AN37,'シフト記号表（勤務時間帯)'!$D$5:$L$45,9,FALSE)),VLOOKUP(AN37,'シフト記号表（勤務時間帯)'!$D$5:$L$45,9,FALSE)))</f>
        <v/>
      </c>
      <c r="AO38" s="190" t="str">
        <f>IF(AO37="","",IF(OR(AO37="常-休1",AO37="常-休2",AO37="常-休3"),IF(OR($G37="非・専",$G37="非・兼"),"-",VLOOKUP(AO37,'シフト記号表（勤務時間帯)'!$D$5:$L$45,9,FALSE)),VLOOKUP(AO37,'シフト記号表（勤務時間帯)'!$D$5:$L$45,9,FALSE)))</f>
        <v/>
      </c>
      <c r="AP38" s="188" t="str">
        <f>IF(AP37="","",IF(OR(AP37="常-休1",AP37="常-休2",AP37="常-休3"),IF(OR($G37="非・専",$G37="非・兼"),"-",VLOOKUP(AP37,'シフト記号表（勤務時間帯)'!$D$5:$L$45,9,FALSE)),VLOOKUP(AP37,'シフト記号表（勤務時間帯)'!$D$5:$L$45,9,FALSE)))</f>
        <v/>
      </c>
      <c r="AQ38" s="189" t="str">
        <f>IF(AQ37="","",IF(OR(AQ37="常-休1",AQ37="常-休2",AQ37="常-休3"),IF(OR($G37="非・専",$G37="非・兼"),"-",VLOOKUP(AQ37,'シフト記号表（勤務時間帯)'!$D$5:$L$45,9,FALSE)),VLOOKUP(AQ37,'シフト記号表（勤務時間帯)'!$D$5:$L$45,9,FALSE)))</f>
        <v/>
      </c>
      <c r="AR38" s="189" t="str">
        <f>IF(AR37="","",IF(OR(AR37="常-休1",AR37="常-休2",AR37="常-休3"),IF(OR($G37="非・専",$G37="非・兼"),"-",VLOOKUP(AR37,'シフト記号表（勤務時間帯)'!$D$5:$L$45,9,FALSE)),VLOOKUP(AR37,'シフト記号表（勤務時間帯)'!$D$5:$L$45,9,FALSE)))</f>
        <v/>
      </c>
      <c r="AS38" s="189" t="str">
        <f>IF(AS37="","",IF(OR(AS37="常-休1",AS37="常-休2",AS37="常-休3"),IF(OR($G37="非・専",$G37="非・兼"),"-",VLOOKUP(AS37,'シフト記号表（勤務時間帯)'!$D$5:$L$45,9,FALSE)),VLOOKUP(AS37,'シフト記号表（勤務時間帯)'!$D$5:$L$45,9,FALSE)))</f>
        <v/>
      </c>
      <c r="AT38" s="189" t="str">
        <f>IF(AT37="","",IF(OR(AT37="常-休1",AT37="常-休2",AT37="常-休3"),IF(OR($G37="非・専",$G37="非・兼"),"-",VLOOKUP(AT37,'シフト記号表（勤務時間帯)'!$D$5:$L$45,9,FALSE)),VLOOKUP(AT37,'シフト記号表（勤務時間帯)'!$D$5:$L$45,9,FALSE)))</f>
        <v/>
      </c>
      <c r="AU38" s="189" t="str">
        <f>IF(AU37="","",IF(OR(AU37="常-休1",AU37="常-休2",AU37="常-休3"),IF(OR($G37="非・専",$G37="非・兼"),"-",VLOOKUP(AU37,'シフト記号表（勤務時間帯)'!$D$5:$L$45,9,FALSE)),VLOOKUP(AU37,'シフト記号表（勤務時間帯)'!$D$5:$L$45,9,FALSE)))</f>
        <v/>
      </c>
      <c r="AV38" s="190" t="str">
        <f>IF(AV37="","",IF(OR(AV37="常-休1",AV37="常-休2",AV37="常-休3"),IF(OR($G37="非・専",$G37="非・兼"),"-",VLOOKUP(AV37,'シフト記号表（勤務時間帯)'!$D$5:$L$45,9,FALSE)),VLOOKUP(AV37,'シフト記号表（勤務時間帯)'!$D$5:$L$45,9,FALSE)))</f>
        <v/>
      </c>
      <c r="AW38" s="188" t="str">
        <f>IF(AW37="","",IF(OR(AW37="常-休1",AW37="常-休2",AW37="常-休3"),IF(OR($G37="非・専",$G37="非・兼"),"-",VLOOKUP(AW37,'シフト記号表（勤務時間帯)'!$D$5:$L$45,9,FALSE)),VLOOKUP(AW37,'シフト記号表（勤務時間帯)'!$D$5:$L$45,9,FALSE)))</f>
        <v/>
      </c>
      <c r="AX38" s="189" t="str">
        <f>IF(AX37="","",IF(OR(AX37="常-休1",AX37="常-休2",AX37="常-休3"),IF(OR($G37="非・専",$G37="非・兼"),"-",VLOOKUP(AX37,'シフト記号表（勤務時間帯)'!$D$5:$L$45,9,FALSE)),VLOOKUP(AX37,'シフト記号表（勤務時間帯)'!$D$5:$L$45,9,FALSE)))</f>
        <v/>
      </c>
      <c r="AY38" s="190" t="str">
        <f>IF(AY37="","",IF(OR(AY37="常-休1",AY37="常-休2",AY37="常-休3"),IF(OR($G37="非・専",$G37="非・兼"),"-",VLOOKUP(AY37,'シフト記号表（勤務時間帯)'!$D$5:$L$45,9,FALSE)),VLOOKUP(AY37,'シフト記号表（勤務時間帯)'!$D$5:$L$45,9,FALSE)))</f>
        <v/>
      </c>
      <c r="AZ38" s="199">
        <f>IF($BE$3="予定",SUM(U38:AV38),IF($BE$3="実績",SUM(U38:AY38),""))</f>
        <v>0</v>
      </c>
      <c r="BA38" s="218">
        <f>AZ38-SUMIF(U39:AY39,"基準",U38:AY38)-SUMIF(U39:AY39,"医ケア",U38:AY38)-SUMIF(U39:AY39,"医連携",U38:AY38)</f>
        <v>0</v>
      </c>
      <c r="BB38" s="201">
        <f>SUMIF(U39:AY39,"基準",U38:AY38)</f>
        <v>0</v>
      </c>
      <c r="BC38" s="202" t="e">
        <f>AZ38/$BE$6</f>
        <v>#DIV/0!</v>
      </c>
      <c r="BD38" s="220" t="e">
        <f>BA38/$BE$6</f>
        <v>#DIV/0!</v>
      </c>
      <c r="BE38" s="321"/>
      <c r="BF38" s="322"/>
      <c r="BG38" s="322"/>
      <c r="BH38" s="322"/>
      <c r="BI38" s="323"/>
      <c r="BJ38" s="338"/>
    </row>
    <row r="39" spans="2:62" ht="20.25" customHeight="1" x14ac:dyDescent="0.4">
      <c r="B39" s="303"/>
      <c r="C39" s="310"/>
      <c r="D39" s="311"/>
      <c r="E39" s="312"/>
      <c r="F39" s="259"/>
      <c r="G39" s="313"/>
      <c r="H39" s="299"/>
      <c r="I39" s="300"/>
      <c r="J39" s="300"/>
      <c r="K39" s="301"/>
      <c r="L39" s="302"/>
      <c r="M39" s="314"/>
      <c r="N39" s="332"/>
      <c r="O39" s="333"/>
      <c r="P39" s="333"/>
      <c r="Q39" s="334"/>
      <c r="R39" s="335" t="str">
        <f>IF(COUNTIF(F38,"看護職員"),"基準・基準_加・医ケア基本報酬・医療連携",IF(COUNTIF(プルダウン・リスト!$C$32:$C$40,'別紙2-1　勤務体制・勤務形態一覧表（児通所）'!F38),"基準職員","－"))</f>
        <v>－</v>
      </c>
      <c r="S39" s="336"/>
      <c r="T39" s="337"/>
      <c r="U39" s="122"/>
      <c r="V39" s="123"/>
      <c r="W39" s="123"/>
      <c r="X39" s="123"/>
      <c r="Y39" s="123"/>
      <c r="Z39" s="123"/>
      <c r="AA39" s="124"/>
      <c r="AB39" s="122"/>
      <c r="AC39" s="123"/>
      <c r="AD39" s="123"/>
      <c r="AE39" s="123"/>
      <c r="AF39" s="123"/>
      <c r="AG39" s="123"/>
      <c r="AH39" s="124"/>
      <c r="AI39" s="122"/>
      <c r="AJ39" s="123"/>
      <c r="AK39" s="123"/>
      <c r="AL39" s="123"/>
      <c r="AM39" s="123"/>
      <c r="AN39" s="123"/>
      <c r="AO39" s="124"/>
      <c r="AP39" s="122"/>
      <c r="AQ39" s="123"/>
      <c r="AR39" s="123"/>
      <c r="AS39" s="123"/>
      <c r="AT39" s="123"/>
      <c r="AU39" s="123"/>
      <c r="AV39" s="124"/>
      <c r="AW39" s="122"/>
      <c r="AX39" s="123"/>
      <c r="AY39" s="124"/>
      <c r="AZ39" s="203"/>
      <c r="BA39" s="204"/>
      <c r="BB39" s="205"/>
      <c r="BC39" s="206"/>
      <c r="BD39" s="207"/>
      <c r="BE39" s="321"/>
      <c r="BF39" s="322"/>
      <c r="BG39" s="322"/>
      <c r="BH39" s="322"/>
      <c r="BI39" s="323"/>
      <c r="BJ39" s="338"/>
    </row>
    <row r="40" spans="2:62" ht="20.25" customHeight="1" x14ac:dyDescent="0.4">
      <c r="B40" s="303">
        <f t="shared" ref="B40" si="3">B37+1</f>
        <v>7</v>
      </c>
      <c r="C40" s="304"/>
      <c r="D40" s="305"/>
      <c r="E40" s="306"/>
      <c r="F40" s="257"/>
      <c r="G40" s="313"/>
      <c r="H40" s="293"/>
      <c r="I40" s="294"/>
      <c r="J40" s="294"/>
      <c r="K40" s="295"/>
      <c r="L40" s="302"/>
      <c r="M40" s="314"/>
      <c r="N40" s="315"/>
      <c r="O40" s="316"/>
      <c r="P40" s="316"/>
      <c r="Q40" s="317"/>
      <c r="R40" s="318" t="s">
        <v>23</v>
      </c>
      <c r="S40" s="319"/>
      <c r="T40" s="320"/>
      <c r="U40" s="37"/>
      <c r="V40" s="38"/>
      <c r="W40" s="38"/>
      <c r="X40" s="38"/>
      <c r="Y40" s="38"/>
      <c r="Z40" s="38"/>
      <c r="AA40" s="39"/>
      <c r="AB40" s="37"/>
      <c r="AC40" s="38"/>
      <c r="AD40" s="38"/>
      <c r="AE40" s="38"/>
      <c r="AF40" s="38"/>
      <c r="AG40" s="38"/>
      <c r="AH40" s="39"/>
      <c r="AI40" s="37"/>
      <c r="AJ40" s="38"/>
      <c r="AK40" s="38"/>
      <c r="AL40" s="38"/>
      <c r="AM40" s="38"/>
      <c r="AN40" s="38"/>
      <c r="AO40" s="39"/>
      <c r="AP40" s="37"/>
      <c r="AQ40" s="38"/>
      <c r="AR40" s="38"/>
      <c r="AS40" s="38"/>
      <c r="AT40" s="38"/>
      <c r="AU40" s="38"/>
      <c r="AV40" s="39"/>
      <c r="AW40" s="37"/>
      <c r="AX40" s="38"/>
      <c r="AY40" s="39"/>
      <c r="AZ40" s="208"/>
      <c r="BA40" s="209"/>
      <c r="BB40" s="210"/>
      <c r="BC40" s="211"/>
      <c r="BD40" s="212"/>
      <c r="BE40" s="321"/>
      <c r="BF40" s="322"/>
      <c r="BG40" s="322"/>
      <c r="BH40" s="322"/>
      <c r="BI40" s="323"/>
      <c r="BJ40" s="338"/>
    </row>
    <row r="41" spans="2:62" ht="20.25" customHeight="1" x14ac:dyDescent="0.4">
      <c r="B41" s="303"/>
      <c r="C41" s="307"/>
      <c r="D41" s="308"/>
      <c r="E41" s="309"/>
      <c r="F41" s="173">
        <f>C40</f>
        <v>0</v>
      </c>
      <c r="G41" s="313"/>
      <c r="H41" s="296"/>
      <c r="I41" s="297"/>
      <c r="J41" s="297"/>
      <c r="K41" s="298"/>
      <c r="L41" s="302"/>
      <c r="M41" s="314"/>
      <c r="N41" s="329"/>
      <c r="O41" s="330"/>
      <c r="P41" s="330"/>
      <c r="Q41" s="331"/>
      <c r="R41" s="326" t="s">
        <v>9</v>
      </c>
      <c r="S41" s="327"/>
      <c r="T41" s="328"/>
      <c r="U41" s="188" t="str">
        <f>IF(U40="","",IF(OR(U40="常-休1",U40="常-休2",U40="常-休3"),IF(OR($G40="非・専",$G40="非・兼"),"-",VLOOKUP(U40,'シフト記号表（勤務時間帯)'!$D$5:$L$45,9,FALSE)),VLOOKUP(U40,'シフト記号表（勤務時間帯)'!$D$5:$L$45,9,FALSE)))</f>
        <v/>
      </c>
      <c r="V41" s="189" t="str">
        <f>IF(V40="","",IF(OR(V40="常-休1",V40="常-休2",V40="常-休3"),IF(OR($G40="非・専",$G40="非・兼"),"-",VLOOKUP(V40,'シフト記号表（勤務時間帯)'!$D$5:$L$45,9,FALSE)),VLOOKUP(V40,'シフト記号表（勤務時間帯)'!$D$5:$L$45,9,FALSE)))</f>
        <v/>
      </c>
      <c r="W41" s="189" t="str">
        <f>IF(W40="","",IF(OR(W40="常-休1",W40="常-休2",W40="常-休3"),IF(OR($G40="非・専",$G40="非・兼"),"-",VLOOKUP(W40,'シフト記号表（勤務時間帯)'!$D$5:$L$45,9,FALSE)),VLOOKUP(W40,'シフト記号表（勤務時間帯)'!$D$5:$L$45,9,FALSE)))</f>
        <v/>
      </c>
      <c r="X41" s="189" t="str">
        <f>IF(X40="","",IF(OR(X40="常-休1",X40="常-休2",X40="常-休3"),IF(OR($G40="非・専",$G40="非・兼"),"-",VLOOKUP(X40,'シフト記号表（勤務時間帯)'!$D$5:$L$45,9,FALSE)),VLOOKUP(X40,'シフト記号表（勤務時間帯)'!$D$5:$L$45,9,FALSE)))</f>
        <v/>
      </c>
      <c r="Y41" s="189" t="str">
        <f>IF(Y40="","",IF(OR(Y40="常-休1",Y40="常-休2",Y40="常-休3"),IF(OR($G40="非・専",$G40="非・兼"),"-",VLOOKUP(Y40,'シフト記号表（勤務時間帯)'!$D$5:$L$45,9,FALSE)),VLOOKUP(Y40,'シフト記号表（勤務時間帯)'!$D$5:$L$45,9,FALSE)))</f>
        <v/>
      </c>
      <c r="Z41" s="189" t="str">
        <f>IF(Z40="","",IF(OR(Z40="常-休1",Z40="常-休2",Z40="常-休3"),IF(OR($G40="非・専",$G40="非・兼"),"-",VLOOKUP(Z40,'シフト記号表（勤務時間帯)'!$D$5:$L$45,9,FALSE)),VLOOKUP(Z40,'シフト記号表（勤務時間帯)'!$D$5:$L$45,9,FALSE)))</f>
        <v/>
      </c>
      <c r="AA41" s="190" t="str">
        <f>IF(AA40="","",IF(OR(AA40="常-休1",AA40="常-休2",AA40="常-休3"),IF(OR($G40="非・専",$G40="非・兼"),"-",VLOOKUP(AA40,'シフト記号表（勤務時間帯)'!$D$5:$L$45,9,FALSE)),VLOOKUP(AA40,'シフト記号表（勤務時間帯)'!$D$5:$L$45,9,FALSE)))</f>
        <v/>
      </c>
      <c r="AB41" s="188" t="str">
        <f>IF(AB40="","",IF(OR(AB40="常-休1",AB40="常-休2",AB40="常-休3"),IF(OR($G40="非・専",$G40="非・兼"),"-",VLOOKUP(AB40,'シフト記号表（勤務時間帯)'!$D$5:$L$45,9,FALSE)),VLOOKUP(AB40,'シフト記号表（勤務時間帯)'!$D$5:$L$45,9,FALSE)))</f>
        <v/>
      </c>
      <c r="AC41" s="189" t="str">
        <f>IF(AC40="","",IF(OR(AC40="常-休1",AC40="常-休2",AC40="常-休3"),IF(OR($G40="非・専",$G40="非・兼"),"-",VLOOKUP(AC40,'シフト記号表（勤務時間帯)'!$D$5:$L$45,9,FALSE)),VLOOKUP(AC40,'シフト記号表（勤務時間帯)'!$D$5:$L$45,9,FALSE)))</f>
        <v/>
      </c>
      <c r="AD41" s="189" t="str">
        <f>IF(AD40="","",IF(OR(AD40="常-休1",AD40="常-休2",AD40="常-休3"),IF(OR($G40="非・専",$G40="非・兼"),"-",VLOOKUP(AD40,'シフト記号表（勤務時間帯)'!$D$5:$L$45,9,FALSE)),VLOOKUP(AD40,'シフト記号表（勤務時間帯)'!$D$5:$L$45,9,FALSE)))</f>
        <v/>
      </c>
      <c r="AE41" s="189" t="str">
        <f>IF(AE40="","",IF(OR(AE40="常-休1",AE40="常-休2",AE40="常-休3"),IF(OR($G40="非・専",$G40="非・兼"),"-",VLOOKUP(AE40,'シフト記号表（勤務時間帯)'!$D$5:$L$45,9,FALSE)),VLOOKUP(AE40,'シフト記号表（勤務時間帯)'!$D$5:$L$45,9,FALSE)))</f>
        <v/>
      </c>
      <c r="AF41" s="189" t="str">
        <f>IF(AF40="","",IF(OR(AF40="常-休1",AF40="常-休2",AF40="常-休3"),IF(OR($G40="非・専",$G40="非・兼"),"-",VLOOKUP(AF40,'シフト記号表（勤務時間帯)'!$D$5:$L$45,9,FALSE)),VLOOKUP(AF40,'シフト記号表（勤務時間帯)'!$D$5:$L$45,9,FALSE)))</f>
        <v/>
      </c>
      <c r="AG41" s="189" t="str">
        <f>IF(AG40="","",IF(OR(AG40="常-休1",AG40="常-休2",AG40="常-休3"),IF(OR($G40="非・専",$G40="非・兼"),"-",VLOOKUP(AG40,'シフト記号表（勤務時間帯)'!$D$5:$L$45,9,FALSE)),VLOOKUP(AG40,'シフト記号表（勤務時間帯)'!$D$5:$L$45,9,FALSE)))</f>
        <v/>
      </c>
      <c r="AH41" s="190" t="str">
        <f>IF(AH40="","",IF(OR(AH40="常-休1",AH40="常-休2",AH40="常-休3"),IF(OR($G40="非・専",$G40="非・兼"),"-",VLOOKUP(AH40,'シフト記号表（勤務時間帯)'!$D$5:$L$45,9,FALSE)),VLOOKUP(AH40,'シフト記号表（勤務時間帯)'!$D$5:$L$45,9,FALSE)))</f>
        <v/>
      </c>
      <c r="AI41" s="188" t="str">
        <f>IF(AI40="","",IF(OR(AI40="常-休1",AI40="常-休2",AI40="常-休3"),IF(OR($G40="非・専",$G40="非・兼"),"-",VLOOKUP(AI40,'シフト記号表（勤務時間帯)'!$D$5:$L$45,9,FALSE)),VLOOKUP(AI40,'シフト記号表（勤務時間帯)'!$D$5:$L$45,9,FALSE)))</f>
        <v/>
      </c>
      <c r="AJ41" s="189" t="str">
        <f>IF(AJ40="","",IF(OR(AJ40="常-休1",AJ40="常-休2",AJ40="常-休3"),IF(OR($G40="非・専",$G40="非・兼"),"-",VLOOKUP(AJ40,'シフト記号表（勤務時間帯)'!$D$5:$L$45,9,FALSE)),VLOOKUP(AJ40,'シフト記号表（勤務時間帯)'!$D$5:$L$45,9,FALSE)))</f>
        <v/>
      </c>
      <c r="AK41" s="189" t="str">
        <f>IF(AK40="","",IF(OR(AK40="常-休1",AK40="常-休2",AK40="常-休3"),IF(OR($G40="非・専",$G40="非・兼"),"-",VLOOKUP(AK40,'シフト記号表（勤務時間帯)'!$D$5:$L$45,9,FALSE)),VLOOKUP(AK40,'シフト記号表（勤務時間帯)'!$D$5:$L$45,9,FALSE)))</f>
        <v/>
      </c>
      <c r="AL41" s="189" t="str">
        <f>IF(AL40="","",IF(OR(AL40="常-休1",AL40="常-休2",AL40="常-休3"),IF(OR($G40="非・専",$G40="非・兼"),"-",VLOOKUP(AL40,'シフト記号表（勤務時間帯)'!$D$5:$L$45,9,FALSE)),VLOOKUP(AL40,'シフト記号表（勤務時間帯)'!$D$5:$L$45,9,FALSE)))</f>
        <v/>
      </c>
      <c r="AM41" s="189" t="str">
        <f>IF(AM40="","",IF(OR(AM40="常-休1",AM40="常-休2",AM40="常-休3"),IF(OR($G40="非・専",$G40="非・兼"),"-",VLOOKUP(AM40,'シフト記号表（勤務時間帯)'!$D$5:$L$45,9,FALSE)),VLOOKUP(AM40,'シフト記号表（勤務時間帯)'!$D$5:$L$45,9,FALSE)))</f>
        <v/>
      </c>
      <c r="AN41" s="189" t="str">
        <f>IF(AN40="","",IF(OR(AN40="常-休1",AN40="常-休2",AN40="常-休3"),IF(OR($G40="非・専",$G40="非・兼"),"-",VLOOKUP(AN40,'シフト記号表（勤務時間帯)'!$D$5:$L$45,9,FALSE)),VLOOKUP(AN40,'シフト記号表（勤務時間帯)'!$D$5:$L$45,9,FALSE)))</f>
        <v/>
      </c>
      <c r="AO41" s="190" t="str">
        <f>IF(AO40="","",IF(OR(AO40="常-休1",AO40="常-休2",AO40="常-休3"),IF(OR($G40="非・専",$G40="非・兼"),"-",VLOOKUP(AO40,'シフト記号表（勤務時間帯)'!$D$5:$L$45,9,FALSE)),VLOOKUP(AO40,'シフト記号表（勤務時間帯)'!$D$5:$L$45,9,FALSE)))</f>
        <v/>
      </c>
      <c r="AP41" s="188" t="str">
        <f>IF(AP40="","",IF(OR(AP40="常-休1",AP40="常-休2",AP40="常-休3"),IF(OR($G40="非・専",$G40="非・兼"),"-",VLOOKUP(AP40,'シフト記号表（勤務時間帯)'!$D$5:$L$45,9,FALSE)),VLOOKUP(AP40,'シフト記号表（勤務時間帯)'!$D$5:$L$45,9,FALSE)))</f>
        <v/>
      </c>
      <c r="AQ41" s="189" t="str">
        <f>IF(AQ40="","",IF(OR(AQ40="常-休1",AQ40="常-休2",AQ40="常-休3"),IF(OR($G40="非・専",$G40="非・兼"),"-",VLOOKUP(AQ40,'シフト記号表（勤務時間帯)'!$D$5:$L$45,9,FALSE)),VLOOKUP(AQ40,'シフト記号表（勤務時間帯)'!$D$5:$L$45,9,FALSE)))</f>
        <v/>
      </c>
      <c r="AR41" s="189" t="str">
        <f>IF(AR40="","",IF(OR(AR40="常-休1",AR40="常-休2",AR40="常-休3"),IF(OR($G40="非・専",$G40="非・兼"),"-",VLOOKUP(AR40,'シフト記号表（勤務時間帯)'!$D$5:$L$45,9,FALSE)),VLOOKUP(AR40,'シフト記号表（勤務時間帯)'!$D$5:$L$45,9,FALSE)))</f>
        <v/>
      </c>
      <c r="AS41" s="189" t="str">
        <f>IF(AS40="","",IF(OR(AS40="常-休1",AS40="常-休2",AS40="常-休3"),IF(OR($G40="非・専",$G40="非・兼"),"-",VLOOKUP(AS40,'シフト記号表（勤務時間帯)'!$D$5:$L$45,9,FALSE)),VLOOKUP(AS40,'シフト記号表（勤務時間帯)'!$D$5:$L$45,9,FALSE)))</f>
        <v/>
      </c>
      <c r="AT41" s="189" t="str">
        <f>IF(AT40="","",IF(OR(AT40="常-休1",AT40="常-休2",AT40="常-休3"),IF(OR($G40="非・専",$G40="非・兼"),"-",VLOOKUP(AT40,'シフト記号表（勤務時間帯)'!$D$5:$L$45,9,FALSE)),VLOOKUP(AT40,'シフト記号表（勤務時間帯)'!$D$5:$L$45,9,FALSE)))</f>
        <v/>
      </c>
      <c r="AU41" s="189" t="str">
        <f>IF(AU40="","",IF(OR(AU40="常-休1",AU40="常-休2",AU40="常-休3"),IF(OR($G40="非・専",$G40="非・兼"),"-",VLOOKUP(AU40,'シフト記号表（勤務時間帯)'!$D$5:$L$45,9,FALSE)),VLOOKUP(AU40,'シフト記号表（勤務時間帯)'!$D$5:$L$45,9,FALSE)))</f>
        <v/>
      </c>
      <c r="AV41" s="190" t="str">
        <f>IF(AV40="","",IF(OR(AV40="常-休1",AV40="常-休2",AV40="常-休3"),IF(OR($G40="非・専",$G40="非・兼"),"-",VLOOKUP(AV40,'シフト記号表（勤務時間帯)'!$D$5:$L$45,9,FALSE)),VLOOKUP(AV40,'シフト記号表（勤務時間帯)'!$D$5:$L$45,9,FALSE)))</f>
        <v/>
      </c>
      <c r="AW41" s="188" t="str">
        <f>IF(AW40="","",IF(OR(AW40="常-休1",AW40="常-休2",AW40="常-休3"),IF(OR($G40="非・専",$G40="非・兼"),"-",VLOOKUP(AW40,'シフト記号表（勤務時間帯)'!$D$5:$L$45,9,FALSE)),VLOOKUP(AW40,'シフト記号表（勤務時間帯)'!$D$5:$L$45,9,FALSE)))</f>
        <v/>
      </c>
      <c r="AX41" s="189" t="str">
        <f>IF(AX40="","",IF(OR(AX40="常-休1",AX40="常-休2",AX40="常-休3"),IF(OR($G40="非・専",$G40="非・兼"),"-",VLOOKUP(AX40,'シフト記号表（勤務時間帯)'!$D$5:$L$45,9,FALSE)),VLOOKUP(AX40,'シフト記号表（勤務時間帯)'!$D$5:$L$45,9,FALSE)))</f>
        <v/>
      </c>
      <c r="AY41" s="190" t="str">
        <f>IF(AY40="","",IF(OR(AY40="常-休1",AY40="常-休2",AY40="常-休3"),IF(OR($G40="非・専",$G40="非・兼"),"-",VLOOKUP(AY40,'シフト記号表（勤務時間帯)'!$D$5:$L$45,9,FALSE)),VLOOKUP(AY40,'シフト記号表（勤務時間帯)'!$D$5:$L$45,9,FALSE)))</f>
        <v/>
      </c>
      <c r="AZ41" s="199">
        <f>IF($BE$3="予定",SUM(U41:AV41),IF($BE$3="実績",SUM(U41:AY41),""))</f>
        <v>0</v>
      </c>
      <c r="BA41" s="218">
        <f>AZ41-SUMIF(U42:AY42,"基準",U41:AY41)-SUMIF(U42:AY42,"医ケア",U41:AY41)-SUMIF(U42:AY42,"医連携",U41:AY41)</f>
        <v>0</v>
      </c>
      <c r="BB41" s="201">
        <f>SUMIF(U42:AY42,"基準",U41:AY41)</f>
        <v>0</v>
      </c>
      <c r="BC41" s="202" t="e">
        <f>AZ41/$BE$6</f>
        <v>#DIV/0!</v>
      </c>
      <c r="BD41" s="220" t="e">
        <f>BA41/$BE$6</f>
        <v>#DIV/0!</v>
      </c>
      <c r="BE41" s="321"/>
      <c r="BF41" s="322"/>
      <c r="BG41" s="322"/>
      <c r="BH41" s="322"/>
      <c r="BI41" s="323"/>
      <c r="BJ41" s="338"/>
    </row>
    <row r="42" spans="2:62" ht="20.25" customHeight="1" x14ac:dyDescent="0.4">
      <c r="B42" s="303"/>
      <c r="C42" s="310"/>
      <c r="D42" s="311"/>
      <c r="E42" s="312"/>
      <c r="F42" s="259"/>
      <c r="G42" s="313"/>
      <c r="H42" s="299"/>
      <c r="I42" s="300"/>
      <c r="J42" s="300"/>
      <c r="K42" s="301"/>
      <c r="L42" s="302"/>
      <c r="M42" s="314"/>
      <c r="N42" s="332"/>
      <c r="O42" s="333"/>
      <c r="P42" s="333"/>
      <c r="Q42" s="334"/>
      <c r="R42" s="335" t="str">
        <f>IF(COUNTIF(F41,"看護職員"),"基準・基準_加・医ケア基本報酬・医療連携",IF(COUNTIF(プルダウン・リスト!$C$32:$C$40,'別紙2-1　勤務体制・勤務形態一覧表（児通所）'!F41),"基準職員","－"))</f>
        <v>－</v>
      </c>
      <c r="S42" s="336"/>
      <c r="T42" s="337"/>
      <c r="U42" s="122"/>
      <c r="V42" s="123"/>
      <c r="W42" s="123"/>
      <c r="X42" s="123"/>
      <c r="Y42" s="123"/>
      <c r="Z42" s="123"/>
      <c r="AA42" s="124"/>
      <c r="AB42" s="122"/>
      <c r="AC42" s="123"/>
      <c r="AD42" s="123"/>
      <c r="AE42" s="123"/>
      <c r="AF42" s="123"/>
      <c r="AG42" s="123"/>
      <c r="AH42" s="124"/>
      <c r="AI42" s="122"/>
      <c r="AJ42" s="123"/>
      <c r="AK42" s="123"/>
      <c r="AL42" s="123"/>
      <c r="AM42" s="123"/>
      <c r="AN42" s="123"/>
      <c r="AO42" s="124"/>
      <c r="AP42" s="122"/>
      <c r="AQ42" s="123"/>
      <c r="AR42" s="123"/>
      <c r="AS42" s="123"/>
      <c r="AT42" s="123"/>
      <c r="AU42" s="123"/>
      <c r="AV42" s="124"/>
      <c r="AW42" s="122"/>
      <c r="AX42" s="123"/>
      <c r="AY42" s="124"/>
      <c r="AZ42" s="203"/>
      <c r="BA42" s="204"/>
      <c r="BB42" s="205"/>
      <c r="BC42" s="206"/>
      <c r="BD42" s="207"/>
      <c r="BE42" s="321"/>
      <c r="BF42" s="322"/>
      <c r="BG42" s="322"/>
      <c r="BH42" s="322"/>
      <c r="BI42" s="323"/>
      <c r="BJ42" s="338"/>
    </row>
    <row r="43" spans="2:62" ht="20.25" customHeight="1" x14ac:dyDescent="0.4">
      <c r="B43" s="303">
        <f t="shared" ref="B43" si="4">B40+1</f>
        <v>8</v>
      </c>
      <c r="C43" s="304"/>
      <c r="D43" s="305"/>
      <c r="E43" s="306"/>
      <c r="F43" s="257"/>
      <c r="G43" s="313"/>
      <c r="H43" s="293"/>
      <c r="I43" s="294"/>
      <c r="J43" s="294"/>
      <c r="K43" s="295"/>
      <c r="L43" s="302"/>
      <c r="M43" s="314"/>
      <c r="N43" s="315"/>
      <c r="O43" s="316"/>
      <c r="P43" s="316"/>
      <c r="Q43" s="317"/>
      <c r="R43" s="318" t="s">
        <v>23</v>
      </c>
      <c r="S43" s="319"/>
      <c r="T43" s="320"/>
      <c r="U43" s="37"/>
      <c r="V43" s="38"/>
      <c r="W43" s="38"/>
      <c r="X43" s="38"/>
      <c r="Y43" s="38"/>
      <c r="Z43" s="38"/>
      <c r="AA43" s="39"/>
      <c r="AB43" s="37"/>
      <c r="AC43" s="38"/>
      <c r="AD43" s="38"/>
      <c r="AE43" s="38"/>
      <c r="AF43" s="38"/>
      <c r="AG43" s="38"/>
      <c r="AH43" s="39"/>
      <c r="AI43" s="37"/>
      <c r="AJ43" s="38"/>
      <c r="AK43" s="38"/>
      <c r="AL43" s="38"/>
      <c r="AM43" s="38"/>
      <c r="AN43" s="38"/>
      <c r="AO43" s="39"/>
      <c r="AP43" s="37"/>
      <c r="AQ43" s="38"/>
      <c r="AR43" s="38"/>
      <c r="AS43" s="38"/>
      <c r="AT43" s="38"/>
      <c r="AU43" s="38"/>
      <c r="AV43" s="39"/>
      <c r="AW43" s="37"/>
      <c r="AX43" s="38"/>
      <c r="AY43" s="39"/>
      <c r="AZ43" s="208"/>
      <c r="BA43" s="209"/>
      <c r="BB43" s="210"/>
      <c r="BC43" s="211"/>
      <c r="BD43" s="212"/>
      <c r="BE43" s="321"/>
      <c r="BF43" s="322"/>
      <c r="BG43" s="322"/>
      <c r="BH43" s="322"/>
      <c r="BI43" s="323"/>
      <c r="BJ43" s="338"/>
    </row>
    <row r="44" spans="2:62" ht="20.25" customHeight="1" x14ac:dyDescent="0.4">
      <c r="B44" s="303"/>
      <c r="C44" s="307"/>
      <c r="D44" s="308"/>
      <c r="E44" s="309"/>
      <c r="F44" s="173">
        <f>C43</f>
        <v>0</v>
      </c>
      <c r="G44" s="313"/>
      <c r="H44" s="296"/>
      <c r="I44" s="297"/>
      <c r="J44" s="297"/>
      <c r="K44" s="298"/>
      <c r="L44" s="302"/>
      <c r="M44" s="314"/>
      <c r="N44" s="329"/>
      <c r="O44" s="330"/>
      <c r="P44" s="330"/>
      <c r="Q44" s="331"/>
      <c r="R44" s="326" t="s">
        <v>9</v>
      </c>
      <c r="S44" s="327"/>
      <c r="T44" s="328"/>
      <c r="U44" s="188" t="str">
        <f>IF(U43="","",IF(OR(U43="常-休1",U43="常-休2",U43="常-休3"),IF(OR($G43="非・専",$G43="非・兼"),"-",VLOOKUP(U43,'シフト記号表（勤務時間帯)'!$D$5:$L$45,9,FALSE)),VLOOKUP(U43,'シフト記号表（勤務時間帯)'!$D$5:$L$45,9,FALSE)))</f>
        <v/>
      </c>
      <c r="V44" s="189" t="str">
        <f>IF(V43="","",IF(OR(V43="常-休1",V43="常-休2",V43="常-休3"),IF(OR($G43="非・専",$G43="非・兼"),"-",VLOOKUP(V43,'シフト記号表（勤務時間帯)'!$D$5:$L$45,9,FALSE)),VLOOKUP(V43,'シフト記号表（勤務時間帯)'!$D$5:$L$45,9,FALSE)))</f>
        <v/>
      </c>
      <c r="W44" s="189" t="str">
        <f>IF(W43="","",IF(OR(W43="常-休1",W43="常-休2",W43="常-休3"),IF(OR($G43="非・専",$G43="非・兼"),"-",VLOOKUP(W43,'シフト記号表（勤務時間帯)'!$D$5:$L$45,9,FALSE)),VLOOKUP(W43,'シフト記号表（勤務時間帯)'!$D$5:$L$45,9,FALSE)))</f>
        <v/>
      </c>
      <c r="X44" s="189" t="str">
        <f>IF(X43="","",IF(OR(X43="常-休1",X43="常-休2",X43="常-休3"),IF(OR($G43="非・専",$G43="非・兼"),"-",VLOOKUP(X43,'シフト記号表（勤務時間帯)'!$D$5:$L$45,9,FALSE)),VLOOKUP(X43,'シフト記号表（勤務時間帯)'!$D$5:$L$45,9,FALSE)))</f>
        <v/>
      </c>
      <c r="Y44" s="189" t="str">
        <f>IF(Y43="","",IF(OR(Y43="常-休1",Y43="常-休2",Y43="常-休3"),IF(OR($G43="非・専",$G43="非・兼"),"-",VLOOKUP(Y43,'シフト記号表（勤務時間帯)'!$D$5:$L$45,9,FALSE)),VLOOKUP(Y43,'シフト記号表（勤務時間帯)'!$D$5:$L$45,9,FALSE)))</f>
        <v/>
      </c>
      <c r="Z44" s="189" t="str">
        <f>IF(Z43="","",IF(OR(Z43="常-休1",Z43="常-休2",Z43="常-休3"),IF(OR($G43="非・専",$G43="非・兼"),"-",VLOOKUP(Z43,'シフト記号表（勤務時間帯)'!$D$5:$L$45,9,FALSE)),VLOOKUP(Z43,'シフト記号表（勤務時間帯)'!$D$5:$L$45,9,FALSE)))</f>
        <v/>
      </c>
      <c r="AA44" s="190" t="str">
        <f>IF(AA43="","",IF(OR(AA43="常-休1",AA43="常-休2",AA43="常-休3"),IF(OR($G43="非・専",$G43="非・兼"),"-",VLOOKUP(AA43,'シフト記号表（勤務時間帯)'!$D$5:$L$45,9,FALSE)),VLOOKUP(AA43,'シフト記号表（勤務時間帯)'!$D$5:$L$45,9,FALSE)))</f>
        <v/>
      </c>
      <c r="AB44" s="188" t="str">
        <f>IF(AB43="","",IF(OR(AB43="常-休1",AB43="常-休2",AB43="常-休3"),IF(OR($G43="非・専",$G43="非・兼"),"-",VLOOKUP(AB43,'シフト記号表（勤務時間帯)'!$D$5:$L$45,9,FALSE)),VLOOKUP(AB43,'シフト記号表（勤務時間帯)'!$D$5:$L$45,9,FALSE)))</f>
        <v/>
      </c>
      <c r="AC44" s="189" t="str">
        <f>IF(AC43="","",IF(OR(AC43="常-休1",AC43="常-休2",AC43="常-休3"),IF(OR($G43="非・専",$G43="非・兼"),"-",VLOOKUP(AC43,'シフト記号表（勤務時間帯)'!$D$5:$L$45,9,FALSE)),VLOOKUP(AC43,'シフト記号表（勤務時間帯)'!$D$5:$L$45,9,FALSE)))</f>
        <v/>
      </c>
      <c r="AD44" s="189" t="str">
        <f>IF(AD43="","",IF(OR(AD43="常-休1",AD43="常-休2",AD43="常-休3"),IF(OR($G43="非・専",$G43="非・兼"),"-",VLOOKUP(AD43,'シフト記号表（勤務時間帯)'!$D$5:$L$45,9,FALSE)),VLOOKUP(AD43,'シフト記号表（勤務時間帯)'!$D$5:$L$45,9,FALSE)))</f>
        <v/>
      </c>
      <c r="AE44" s="189" t="str">
        <f>IF(AE43="","",IF(OR(AE43="常-休1",AE43="常-休2",AE43="常-休3"),IF(OR($G43="非・専",$G43="非・兼"),"-",VLOOKUP(AE43,'シフト記号表（勤務時間帯)'!$D$5:$L$45,9,FALSE)),VLOOKUP(AE43,'シフト記号表（勤務時間帯)'!$D$5:$L$45,9,FALSE)))</f>
        <v/>
      </c>
      <c r="AF44" s="189" t="str">
        <f>IF(AF43="","",IF(OR(AF43="常-休1",AF43="常-休2",AF43="常-休3"),IF(OR($G43="非・専",$G43="非・兼"),"-",VLOOKUP(AF43,'シフト記号表（勤務時間帯)'!$D$5:$L$45,9,FALSE)),VLOOKUP(AF43,'シフト記号表（勤務時間帯)'!$D$5:$L$45,9,FALSE)))</f>
        <v/>
      </c>
      <c r="AG44" s="189" t="str">
        <f>IF(AG43="","",IF(OR(AG43="常-休1",AG43="常-休2",AG43="常-休3"),IF(OR($G43="非・専",$G43="非・兼"),"-",VLOOKUP(AG43,'シフト記号表（勤務時間帯)'!$D$5:$L$45,9,FALSE)),VLOOKUP(AG43,'シフト記号表（勤務時間帯)'!$D$5:$L$45,9,FALSE)))</f>
        <v/>
      </c>
      <c r="AH44" s="190" t="str">
        <f>IF(AH43="","",IF(OR(AH43="常-休1",AH43="常-休2",AH43="常-休3"),IF(OR($G43="非・専",$G43="非・兼"),"-",VLOOKUP(AH43,'シフト記号表（勤務時間帯)'!$D$5:$L$45,9,FALSE)),VLOOKUP(AH43,'シフト記号表（勤務時間帯)'!$D$5:$L$45,9,FALSE)))</f>
        <v/>
      </c>
      <c r="AI44" s="188" t="str">
        <f>IF(AI43="","",IF(OR(AI43="常-休1",AI43="常-休2",AI43="常-休3"),IF(OR($G43="非・専",$G43="非・兼"),"-",VLOOKUP(AI43,'シフト記号表（勤務時間帯)'!$D$5:$L$45,9,FALSE)),VLOOKUP(AI43,'シフト記号表（勤務時間帯)'!$D$5:$L$45,9,FALSE)))</f>
        <v/>
      </c>
      <c r="AJ44" s="189" t="str">
        <f>IF(AJ43="","",IF(OR(AJ43="常-休1",AJ43="常-休2",AJ43="常-休3"),IF(OR($G43="非・専",$G43="非・兼"),"-",VLOOKUP(AJ43,'シフト記号表（勤務時間帯)'!$D$5:$L$45,9,FALSE)),VLOOKUP(AJ43,'シフト記号表（勤務時間帯)'!$D$5:$L$45,9,FALSE)))</f>
        <v/>
      </c>
      <c r="AK44" s="189" t="str">
        <f>IF(AK43="","",IF(OR(AK43="常-休1",AK43="常-休2",AK43="常-休3"),IF(OR($G43="非・専",$G43="非・兼"),"-",VLOOKUP(AK43,'シフト記号表（勤務時間帯)'!$D$5:$L$45,9,FALSE)),VLOOKUP(AK43,'シフト記号表（勤務時間帯)'!$D$5:$L$45,9,FALSE)))</f>
        <v/>
      </c>
      <c r="AL44" s="189" t="str">
        <f>IF(AL43="","",IF(OR(AL43="常-休1",AL43="常-休2",AL43="常-休3"),IF(OR($G43="非・専",$G43="非・兼"),"-",VLOOKUP(AL43,'シフト記号表（勤務時間帯)'!$D$5:$L$45,9,FALSE)),VLOOKUP(AL43,'シフト記号表（勤務時間帯)'!$D$5:$L$45,9,FALSE)))</f>
        <v/>
      </c>
      <c r="AM44" s="189" t="str">
        <f>IF(AM43="","",IF(OR(AM43="常-休1",AM43="常-休2",AM43="常-休3"),IF(OR($G43="非・専",$G43="非・兼"),"-",VLOOKUP(AM43,'シフト記号表（勤務時間帯)'!$D$5:$L$45,9,FALSE)),VLOOKUP(AM43,'シフト記号表（勤務時間帯)'!$D$5:$L$45,9,FALSE)))</f>
        <v/>
      </c>
      <c r="AN44" s="189" t="str">
        <f>IF(AN43="","",IF(OR(AN43="常-休1",AN43="常-休2",AN43="常-休3"),IF(OR($G43="非・専",$G43="非・兼"),"-",VLOOKUP(AN43,'シフト記号表（勤務時間帯)'!$D$5:$L$45,9,FALSE)),VLOOKUP(AN43,'シフト記号表（勤務時間帯)'!$D$5:$L$45,9,FALSE)))</f>
        <v/>
      </c>
      <c r="AO44" s="190" t="str">
        <f>IF(AO43="","",IF(OR(AO43="常-休1",AO43="常-休2",AO43="常-休3"),IF(OR($G43="非・専",$G43="非・兼"),"-",VLOOKUP(AO43,'シフト記号表（勤務時間帯)'!$D$5:$L$45,9,FALSE)),VLOOKUP(AO43,'シフト記号表（勤務時間帯)'!$D$5:$L$45,9,FALSE)))</f>
        <v/>
      </c>
      <c r="AP44" s="188" t="str">
        <f>IF(AP43="","",IF(OR(AP43="常-休1",AP43="常-休2",AP43="常-休3"),IF(OR($G43="非・専",$G43="非・兼"),"-",VLOOKUP(AP43,'シフト記号表（勤務時間帯)'!$D$5:$L$45,9,FALSE)),VLOOKUP(AP43,'シフト記号表（勤務時間帯)'!$D$5:$L$45,9,FALSE)))</f>
        <v/>
      </c>
      <c r="AQ44" s="189" t="str">
        <f>IF(AQ43="","",IF(OR(AQ43="常-休1",AQ43="常-休2",AQ43="常-休3"),IF(OR($G43="非・専",$G43="非・兼"),"-",VLOOKUP(AQ43,'シフト記号表（勤務時間帯)'!$D$5:$L$45,9,FALSE)),VLOOKUP(AQ43,'シフト記号表（勤務時間帯)'!$D$5:$L$45,9,FALSE)))</f>
        <v/>
      </c>
      <c r="AR44" s="189" t="str">
        <f>IF(AR43="","",IF(OR(AR43="常-休1",AR43="常-休2",AR43="常-休3"),IF(OR($G43="非・専",$G43="非・兼"),"-",VLOOKUP(AR43,'シフト記号表（勤務時間帯)'!$D$5:$L$45,9,FALSE)),VLOOKUP(AR43,'シフト記号表（勤務時間帯)'!$D$5:$L$45,9,FALSE)))</f>
        <v/>
      </c>
      <c r="AS44" s="189" t="str">
        <f>IF(AS43="","",IF(OR(AS43="常-休1",AS43="常-休2",AS43="常-休3"),IF(OR($G43="非・専",$G43="非・兼"),"-",VLOOKUP(AS43,'シフト記号表（勤務時間帯)'!$D$5:$L$45,9,FALSE)),VLOOKUP(AS43,'シフト記号表（勤務時間帯)'!$D$5:$L$45,9,FALSE)))</f>
        <v/>
      </c>
      <c r="AT44" s="189" t="str">
        <f>IF(AT43="","",IF(OR(AT43="常-休1",AT43="常-休2",AT43="常-休3"),IF(OR($G43="非・専",$G43="非・兼"),"-",VLOOKUP(AT43,'シフト記号表（勤務時間帯)'!$D$5:$L$45,9,FALSE)),VLOOKUP(AT43,'シフト記号表（勤務時間帯)'!$D$5:$L$45,9,FALSE)))</f>
        <v/>
      </c>
      <c r="AU44" s="189" t="str">
        <f>IF(AU43="","",IF(OR(AU43="常-休1",AU43="常-休2",AU43="常-休3"),IF(OR($G43="非・専",$G43="非・兼"),"-",VLOOKUP(AU43,'シフト記号表（勤務時間帯)'!$D$5:$L$45,9,FALSE)),VLOOKUP(AU43,'シフト記号表（勤務時間帯)'!$D$5:$L$45,9,FALSE)))</f>
        <v/>
      </c>
      <c r="AV44" s="190" t="str">
        <f>IF(AV43="","",IF(OR(AV43="常-休1",AV43="常-休2",AV43="常-休3"),IF(OR($G43="非・専",$G43="非・兼"),"-",VLOOKUP(AV43,'シフト記号表（勤務時間帯)'!$D$5:$L$45,9,FALSE)),VLOOKUP(AV43,'シフト記号表（勤務時間帯)'!$D$5:$L$45,9,FALSE)))</f>
        <v/>
      </c>
      <c r="AW44" s="188" t="str">
        <f>IF(AW43="","",IF(OR(AW43="常-休1",AW43="常-休2",AW43="常-休3"),IF(OR($G43="非・専",$G43="非・兼"),"-",VLOOKUP(AW43,'シフト記号表（勤務時間帯)'!$D$5:$L$45,9,FALSE)),VLOOKUP(AW43,'シフト記号表（勤務時間帯)'!$D$5:$L$45,9,FALSE)))</f>
        <v/>
      </c>
      <c r="AX44" s="189" t="str">
        <f>IF(AX43="","",IF(OR(AX43="常-休1",AX43="常-休2",AX43="常-休3"),IF(OR($G43="非・専",$G43="非・兼"),"-",VLOOKUP(AX43,'シフト記号表（勤務時間帯)'!$D$5:$L$45,9,FALSE)),VLOOKUP(AX43,'シフト記号表（勤務時間帯)'!$D$5:$L$45,9,FALSE)))</f>
        <v/>
      </c>
      <c r="AY44" s="190" t="str">
        <f>IF(AY43="","",IF(OR(AY43="常-休1",AY43="常-休2",AY43="常-休3"),IF(OR($G43="非・専",$G43="非・兼"),"-",VLOOKUP(AY43,'シフト記号表（勤務時間帯)'!$D$5:$L$45,9,FALSE)),VLOOKUP(AY43,'シフト記号表（勤務時間帯)'!$D$5:$L$45,9,FALSE)))</f>
        <v/>
      </c>
      <c r="AZ44" s="199">
        <f>IF($BE$3="予定",SUM(U44:AV44),IF($BE$3="実績",SUM(U44:AY44),""))</f>
        <v>0</v>
      </c>
      <c r="BA44" s="218">
        <f>AZ44-SUMIF(U45:AY45,"基準",U44:AY44)-SUMIF(U45:AY45,"医ケア",U44:AY44)-SUMIF(U45:AY45,"医連携",U44:AY44)</f>
        <v>0</v>
      </c>
      <c r="BB44" s="201">
        <f>SUMIF(U45:AY45,"基準",U44:AY44)</f>
        <v>0</v>
      </c>
      <c r="BC44" s="202" t="e">
        <f>AZ44/$BE$6</f>
        <v>#DIV/0!</v>
      </c>
      <c r="BD44" s="220" t="e">
        <f>BA44/$BE$6</f>
        <v>#DIV/0!</v>
      </c>
      <c r="BE44" s="321"/>
      <c r="BF44" s="322"/>
      <c r="BG44" s="322"/>
      <c r="BH44" s="322"/>
      <c r="BI44" s="323"/>
      <c r="BJ44" s="338"/>
    </row>
    <row r="45" spans="2:62" ht="20.25" customHeight="1" x14ac:dyDescent="0.4">
      <c r="B45" s="303"/>
      <c r="C45" s="310"/>
      <c r="D45" s="311"/>
      <c r="E45" s="312"/>
      <c r="F45" s="259"/>
      <c r="G45" s="313"/>
      <c r="H45" s="299"/>
      <c r="I45" s="300"/>
      <c r="J45" s="300"/>
      <c r="K45" s="301"/>
      <c r="L45" s="302"/>
      <c r="M45" s="314"/>
      <c r="N45" s="332"/>
      <c r="O45" s="333"/>
      <c r="P45" s="333"/>
      <c r="Q45" s="334"/>
      <c r="R45" s="335" t="str">
        <f>IF(COUNTIF(F44,"看護職員"),"基準・基準_加・医ケア基本報酬・医療連携",IF(COUNTIF(プルダウン・リスト!$C$32:$C$40,'別紙2-1　勤務体制・勤務形態一覧表（児通所）'!F44),"基準職員","－"))</f>
        <v>－</v>
      </c>
      <c r="S45" s="336"/>
      <c r="T45" s="337"/>
      <c r="U45" s="122"/>
      <c r="V45" s="123"/>
      <c r="W45" s="123"/>
      <c r="X45" s="123"/>
      <c r="Y45" s="123"/>
      <c r="Z45" s="123"/>
      <c r="AA45" s="124"/>
      <c r="AB45" s="122"/>
      <c r="AC45" s="123"/>
      <c r="AD45" s="123"/>
      <c r="AE45" s="123"/>
      <c r="AF45" s="123"/>
      <c r="AG45" s="123"/>
      <c r="AH45" s="124"/>
      <c r="AI45" s="122"/>
      <c r="AJ45" s="123"/>
      <c r="AK45" s="123"/>
      <c r="AL45" s="123"/>
      <c r="AM45" s="123"/>
      <c r="AN45" s="123"/>
      <c r="AO45" s="124"/>
      <c r="AP45" s="122"/>
      <c r="AQ45" s="123"/>
      <c r="AR45" s="123"/>
      <c r="AS45" s="123"/>
      <c r="AT45" s="123"/>
      <c r="AU45" s="123"/>
      <c r="AV45" s="124"/>
      <c r="AW45" s="122"/>
      <c r="AX45" s="123"/>
      <c r="AY45" s="124"/>
      <c r="AZ45" s="203"/>
      <c r="BA45" s="204"/>
      <c r="BB45" s="205"/>
      <c r="BC45" s="206"/>
      <c r="BD45" s="207"/>
      <c r="BE45" s="321"/>
      <c r="BF45" s="322"/>
      <c r="BG45" s="322"/>
      <c r="BH45" s="322"/>
      <c r="BI45" s="323"/>
      <c r="BJ45" s="338"/>
    </row>
    <row r="46" spans="2:62" ht="20.25" customHeight="1" x14ac:dyDescent="0.4">
      <c r="B46" s="303">
        <f t="shared" ref="B46" si="5">B43+1</f>
        <v>9</v>
      </c>
      <c r="C46" s="304"/>
      <c r="D46" s="305"/>
      <c r="E46" s="306"/>
      <c r="F46" s="257"/>
      <c r="G46" s="313"/>
      <c r="H46" s="293"/>
      <c r="I46" s="294"/>
      <c r="J46" s="294"/>
      <c r="K46" s="295"/>
      <c r="L46" s="302"/>
      <c r="M46" s="314"/>
      <c r="N46" s="315"/>
      <c r="O46" s="316"/>
      <c r="P46" s="316"/>
      <c r="Q46" s="317"/>
      <c r="R46" s="318" t="s">
        <v>23</v>
      </c>
      <c r="S46" s="319"/>
      <c r="T46" s="320"/>
      <c r="U46" s="37"/>
      <c r="V46" s="38"/>
      <c r="W46" s="38"/>
      <c r="X46" s="38"/>
      <c r="Y46" s="38"/>
      <c r="Z46" s="38"/>
      <c r="AA46" s="39"/>
      <c r="AB46" s="37"/>
      <c r="AC46" s="38"/>
      <c r="AD46" s="38"/>
      <c r="AE46" s="38"/>
      <c r="AF46" s="38"/>
      <c r="AG46" s="38"/>
      <c r="AH46" s="39"/>
      <c r="AI46" s="37"/>
      <c r="AJ46" s="38"/>
      <c r="AK46" s="38"/>
      <c r="AL46" s="38"/>
      <c r="AM46" s="38"/>
      <c r="AN46" s="38"/>
      <c r="AO46" s="39"/>
      <c r="AP46" s="37"/>
      <c r="AQ46" s="38"/>
      <c r="AR46" s="38"/>
      <c r="AS46" s="38"/>
      <c r="AT46" s="38"/>
      <c r="AU46" s="38"/>
      <c r="AV46" s="39"/>
      <c r="AW46" s="37"/>
      <c r="AX46" s="38"/>
      <c r="AY46" s="39"/>
      <c r="AZ46" s="208"/>
      <c r="BA46" s="209"/>
      <c r="BB46" s="210"/>
      <c r="BC46" s="211"/>
      <c r="BD46" s="212"/>
      <c r="BE46" s="321"/>
      <c r="BF46" s="322"/>
      <c r="BG46" s="322"/>
      <c r="BH46" s="322"/>
      <c r="BI46" s="323"/>
      <c r="BJ46" s="338"/>
    </row>
    <row r="47" spans="2:62" ht="20.25" customHeight="1" x14ac:dyDescent="0.4">
      <c r="B47" s="303"/>
      <c r="C47" s="307"/>
      <c r="D47" s="308"/>
      <c r="E47" s="309"/>
      <c r="F47" s="173">
        <f>C46</f>
        <v>0</v>
      </c>
      <c r="G47" s="313"/>
      <c r="H47" s="296"/>
      <c r="I47" s="297"/>
      <c r="J47" s="297"/>
      <c r="K47" s="298"/>
      <c r="L47" s="302"/>
      <c r="M47" s="314"/>
      <c r="N47" s="329"/>
      <c r="O47" s="330"/>
      <c r="P47" s="330"/>
      <c r="Q47" s="331"/>
      <c r="R47" s="326" t="s">
        <v>9</v>
      </c>
      <c r="S47" s="327"/>
      <c r="T47" s="328"/>
      <c r="U47" s="188" t="str">
        <f>IF(U46="","",IF(OR(U46="常-休1",U46="常-休2",U46="常-休3"),IF(OR($G46="非・専",$G46="非・兼"),"-",VLOOKUP(U46,'シフト記号表（勤務時間帯)'!$D$5:$L$45,9,FALSE)),VLOOKUP(U46,'シフト記号表（勤務時間帯)'!$D$5:$L$45,9,FALSE)))</f>
        <v/>
      </c>
      <c r="V47" s="189" t="str">
        <f>IF(V46="","",IF(OR(V46="常-休1",V46="常-休2",V46="常-休3"),IF(OR($G46="非・専",$G46="非・兼"),"-",VLOOKUP(V46,'シフト記号表（勤務時間帯)'!$D$5:$L$45,9,FALSE)),VLOOKUP(V46,'シフト記号表（勤務時間帯)'!$D$5:$L$45,9,FALSE)))</f>
        <v/>
      </c>
      <c r="W47" s="189" t="str">
        <f>IF(W46="","",IF(OR(W46="常-休1",W46="常-休2",W46="常-休3"),IF(OR($G46="非・専",$G46="非・兼"),"-",VLOOKUP(W46,'シフト記号表（勤務時間帯)'!$D$5:$L$45,9,FALSE)),VLOOKUP(W46,'シフト記号表（勤務時間帯)'!$D$5:$L$45,9,FALSE)))</f>
        <v/>
      </c>
      <c r="X47" s="189" t="str">
        <f>IF(X46="","",IF(OR(X46="常-休1",X46="常-休2",X46="常-休3"),IF(OR($G46="非・専",$G46="非・兼"),"-",VLOOKUP(X46,'シフト記号表（勤務時間帯)'!$D$5:$L$45,9,FALSE)),VLOOKUP(X46,'シフト記号表（勤務時間帯)'!$D$5:$L$45,9,FALSE)))</f>
        <v/>
      </c>
      <c r="Y47" s="189" t="str">
        <f>IF(Y46="","",IF(OR(Y46="常-休1",Y46="常-休2",Y46="常-休3"),IF(OR($G46="非・専",$G46="非・兼"),"-",VLOOKUP(Y46,'シフト記号表（勤務時間帯)'!$D$5:$L$45,9,FALSE)),VLOOKUP(Y46,'シフト記号表（勤務時間帯)'!$D$5:$L$45,9,FALSE)))</f>
        <v/>
      </c>
      <c r="Z47" s="189" t="str">
        <f>IF(Z46="","",IF(OR(Z46="常-休1",Z46="常-休2",Z46="常-休3"),IF(OR($G46="非・専",$G46="非・兼"),"-",VLOOKUP(Z46,'シフト記号表（勤務時間帯)'!$D$5:$L$45,9,FALSE)),VLOOKUP(Z46,'シフト記号表（勤務時間帯)'!$D$5:$L$45,9,FALSE)))</f>
        <v/>
      </c>
      <c r="AA47" s="190" t="str">
        <f>IF(AA46="","",IF(OR(AA46="常-休1",AA46="常-休2",AA46="常-休3"),IF(OR($G46="非・専",$G46="非・兼"),"-",VLOOKUP(AA46,'シフト記号表（勤務時間帯)'!$D$5:$L$45,9,FALSE)),VLOOKUP(AA46,'シフト記号表（勤務時間帯)'!$D$5:$L$45,9,FALSE)))</f>
        <v/>
      </c>
      <c r="AB47" s="188" t="str">
        <f>IF(AB46="","",IF(OR(AB46="常-休1",AB46="常-休2",AB46="常-休3"),IF(OR($G46="非・専",$G46="非・兼"),"-",VLOOKUP(AB46,'シフト記号表（勤務時間帯)'!$D$5:$L$45,9,FALSE)),VLOOKUP(AB46,'シフト記号表（勤務時間帯)'!$D$5:$L$45,9,FALSE)))</f>
        <v/>
      </c>
      <c r="AC47" s="189" t="str">
        <f>IF(AC46="","",IF(OR(AC46="常-休1",AC46="常-休2",AC46="常-休3"),IF(OR($G46="非・専",$G46="非・兼"),"-",VLOOKUP(AC46,'シフト記号表（勤務時間帯)'!$D$5:$L$45,9,FALSE)),VLOOKUP(AC46,'シフト記号表（勤務時間帯)'!$D$5:$L$45,9,FALSE)))</f>
        <v/>
      </c>
      <c r="AD47" s="189" t="str">
        <f>IF(AD46="","",IF(OR(AD46="常-休1",AD46="常-休2",AD46="常-休3"),IF(OR($G46="非・専",$G46="非・兼"),"-",VLOOKUP(AD46,'シフト記号表（勤務時間帯)'!$D$5:$L$45,9,FALSE)),VLOOKUP(AD46,'シフト記号表（勤務時間帯)'!$D$5:$L$45,9,FALSE)))</f>
        <v/>
      </c>
      <c r="AE47" s="189" t="str">
        <f>IF(AE46="","",IF(OR(AE46="常-休1",AE46="常-休2",AE46="常-休3"),IF(OR($G46="非・専",$G46="非・兼"),"-",VLOOKUP(AE46,'シフト記号表（勤務時間帯)'!$D$5:$L$45,9,FALSE)),VLOOKUP(AE46,'シフト記号表（勤務時間帯)'!$D$5:$L$45,9,FALSE)))</f>
        <v/>
      </c>
      <c r="AF47" s="189" t="str">
        <f>IF(AF46="","",IF(OR(AF46="常-休1",AF46="常-休2",AF46="常-休3"),IF(OR($G46="非・専",$G46="非・兼"),"-",VLOOKUP(AF46,'シフト記号表（勤務時間帯)'!$D$5:$L$45,9,FALSE)),VLOOKUP(AF46,'シフト記号表（勤務時間帯)'!$D$5:$L$45,9,FALSE)))</f>
        <v/>
      </c>
      <c r="AG47" s="189" t="str">
        <f>IF(AG46="","",IF(OR(AG46="常-休1",AG46="常-休2",AG46="常-休3"),IF(OR($G46="非・専",$G46="非・兼"),"-",VLOOKUP(AG46,'シフト記号表（勤務時間帯)'!$D$5:$L$45,9,FALSE)),VLOOKUP(AG46,'シフト記号表（勤務時間帯)'!$D$5:$L$45,9,FALSE)))</f>
        <v/>
      </c>
      <c r="AH47" s="190" t="str">
        <f>IF(AH46="","",IF(OR(AH46="常-休1",AH46="常-休2",AH46="常-休3"),IF(OR($G46="非・専",$G46="非・兼"),"-",VLOOKUP(AH46,'シフト記号表（勤務時間帯)'!$D$5:$L$45,9,FALSE)),VLOOKUP(AH46,'シフト記号表（勤務時間帯)'!$D$5:$L$45,9,FALSE)))</f>
        <v/>
      </c>
      <c r="AI47" s="188" t="str">
        <f>IF(AI46="","",IF(OR(AI46="常-休1",AI46="常-休2",AI46="常-休3"),IF(OR($G46="非・専",$G46="非・兼"),"-",VLOOKUP(AI46,'シフト記号表（勤務時間帯)'!$D$5:$L$45,9,FALSE)),VLOOKUP(AI46,'シフト記号表（勤務時間帯)'!$D$5:$L$45,9,FALSE)))</f>
        <v/>
      </c>
      <c r="AJ47" s="189" t="str">
        <f>IF(AJ46="","",IF(OR(AJ46="常-休1",AJ46="常-休2",AJ46="常-休3"),IF(OR($G46="非・専",$G46="非・兼"),"-",VLOOKUP(AJ46,'シフト記号表（勤務時間帯)'!$D$5:$L$45,9,FALSE)),VLOOKUP(AJ46,'シフト記号表（勤務時間帯)'!$D$5:$L$45,9,FALSE)))</f>
        <v/>
      </c>
      <c r="AK47" s="189" t="str">
        <f>IF(AK46="","",IF(OR(AK46="常-休1",AK46="常-休2",AK46="常-休3"),IF(OR($G46="非・専",$G46="非・兼"),"-",VLOOKUP(AK46,'シフト記号表（勤務時間帯)'!$D$5:$L$45,9,FALSE)),VLOOKUP(AK46,'シフト記号表（勤務時間帯)'!$D$5:$L$45,9,FALSE)))</f>
        <v/>
      </c>
      <c r="AL47" s="189" t="str">
        <f>IF(AL46="","",IF(OR(AL46="常-休1",AL46="常-休2",AL46="常-休3"),IF(OR($G46="非・専",$G46="非・兼"),"-",VLOOKUP(AL46,'シフト記号表（勤務時間帯)'!$D$5:$L$45,9,FALSE)),VLOOKUP(AL46,'シフト記号表（勤務時間帯)'!$D$5:$L$45,9,FALSE)))</f>
        <v/>
      </c>
      <c r="AM47" s="189" t="str">
        <f>IF(AM46="","",IF(OR(AM46="常-休1",AM46="常-休2",AM46="常-休3"),IF(OR($G46="非・専",$G46="非・兼"),"-",VLOOKUP(AM46,'シフト記号表（勤務時間帯)'!$D$5:$L$45,9,FALSE)),VLOOKUP(AM46,'シフト記号表（勤務時間帯)'!$D$5:$L$45,9,FALSE)))</f>
        <v/>
      </c>
      <c r="AN47" s="189" t="str">
        <f>IF(AN46="","",IF(OR(AN46="常-休1",AN46="常-休2",AN46="常-休3"),IF(OR($G46="非・専",$G46="非・兼"),"-",VLOOKUP(AN46,'シフト記号表（勤務時間帯)'!$D$5:$L$45,9,FALSE)),VLOOKUP(AN46,'シフト記号表（勤務時間帯)'!$D$5:$L$45,9,FALSE)))</f>
        <v/>
      </c>
      <c r="AO47" s="190" t="str">
        <f>IF(AO46="","",IF(OR(AO46="常-休1",AO46="常-休2",AO46="常-休3"),IF(OR($G46="非・専",$G46="非・兼"),"-",VLOOKUP(AO46,'シフト記号表（勤務時間帯)'!$D$5:$L$45,9,FALSE)),VLOOKUP(AO46,'シフト記号表（勤務時間帯)'!$D$5:$L$45,9,FALSE)))</f>
        <v/>
      </c>
      <c r="AP47" s="188" t="str">
        <f>IF(AP46="","",IF(OR(AP46="常-休1",AP46="常-休2",AP46="常-休3"),IF(OR($G46="非・専",$G46="非・兼"),"-",VLOOKUP(AP46,'シフト記号表（勤務時間帯)'!$D$5:$L$45,9,FALSE)),VLOOKUP(AP46,'シフト記号表（勤務時間帯)'!$D$5:$L$45,9,FALSE)))</f>
        <v/>
      </c>
      <c r="AQ47" s="189" t="str">
        <f>IF(AQ46="","",IF(OR(AQ46="常-休1",AQ46="常-休2",AQ46="常-休3"),IF(OR($G46="非・専",$G46="非・兼"),"-",VLOOKUP(AQ46,'シフト記号表（勤務時間帯)'!$D$5:$L$45,9,FALSE)),VLOOKUP(AQ46,'シフト記号表（勤務時間帯)'!$D$5:$L$45,9,FALSE)))</f>
        <v/>
      </c>
      <c r="AR47" s="189" t="str">
        <f>IF(AR46="","",IF(OR(AR46="常-休1",AR46="常-休2",AR46="常-休3"),IF(OR($G46="非・専",$G46="非・兼"),"-",VLOOKUP(AR46,'シフト記号表（勤務時間帯)'!$D$5:$L$45,9,FALSE)),VLOOKUP(AR46,'シフト記号表（勤務時間帯)'!$D$5:$L$45,9,FALSE)))</f>
        <v/>
      </c>
      <c r="AS47" s="189" t="str">
        <f>IF(AS46="","",IF(OR(AS46="常-休1",AS46="常-休2",AS46="常-休3"),IF(OR($G46="非・専",$G46="非・兼"),"-",VLOOKUP(AS46,'シフト記号表（勤務時間帯)'!$D$5:$L$45,9,FALSE)),VLOOKUP(AS46,'シフト記号表（勤務時間帯)'!$D$5:$L$45,9,FALSE)))</f>
        <v/>
      </c>
      <c r="AT47" s="189" t="str">
        <f>IF(AT46="","",IF(OR(AT46="常-休1",AT46="常-休2",AT46="常-休3"),IF(OR($G46="非・専",$G46="非・兼"),"-",VLOOKUP(AT46,'シフト記号表（勤務時間帯)'!$D$5:$L$45,9,FALSE)),VLOOKUP(AT46,'シフト記号表（勤務時間帯)'!$D$5:$L$45,9,FALSE)))</f>
        <v/>
      </c>
      <c r="AU47" s="189" t="str">
        <f>IF(AU46="","",IF(OR(AU46="常-休1",AU46="常-休2",AU46="常-休3"),IF(OR($G46="非・専",$G46="非・兼"),"-",VLOOKUP(AU46,'シフト記号表（勤務時間帯)'!$D$5:$L$45,9,FALSE)),VLOOKUP(AU46,'シフト記号表（勤務時間帯)'!$D$5:$L$45,9,FALSE)))</f>
        <v/>
      </c>
      <c r="AV47" s="190" t="str">
        <f>IF(AV46="","",IF(OR(AV46="常-休1",AV46="常-休2",AV46="常-休3"),IF(OR($G46="非・専",$G46="非・兼"),"-",VLOOKUP(AV46,'シフト記号表（勤務時間帯)'!$D$5:$L$45,9,FALSE)),VLOOKUP(AV46,'シフト記号表（勤務時間帯)'!$D$5:$L$45,9,FALSE)))</f>
        <v/>
      </c>
      <c r="AW47" s="188" t="str">
        <f>IF(AW46="","",IF(OR(AW46="常-休1",AW46="常-休2",AW46="常-休3"),IF(OR($G46="非・専",$G46="非・兼"),"-",VLOOKUP(AW46,'シフト記号表（勤務時間帯)'!$D$5:$L$45,9,FALSE)),VLOOKUP(AW46,'シフト記号表（勤務時間帯)'!$D$5:$L$45,9,FALSE)))</f>
        <v/>
      </c>
      <c r="AX47" s="189" t="str">
        <f>IF(AX46="","",IF(OR(AX46="常-休1",AX46="常-休2",AX46="常-休3"),IF(OR($G46="非・専",$G46="非・兼"),"-",VLOOKUP(AX46,'シフト記号表（勤務時間帯)'!$D$5:$L$45,9,FALSE)),VLOOKUP(AX46,'シフト記号表（勤務時間帯)'!$D$5:$L$45,9,FALSE)))</f>
        <v/>
      </c>
      <c r="AY47" s="190" t="str">
        <f>IF(AY46="","",IF(OR(AY46="常-休1",AY46="常-休2",AY46="常-休3"),IF(OR($G46="非・専",$G46="非・兼"),"-",VLOOKUP(AY46,'シフト記号表（勤務時間帯)'!$D$5:$L$45,9,FALSE)),VLOOKUP(AY46,'シフト記号表（勤務時間帯)'!$D$5:$L$45,9,FALSE)))</f>
        <v/>
      </c>
      <c r="AZ47" s="199">
        <f>IF($BE$3="予定",SUM(U47:AV47),IF($BE$3="実績",SUM(U47:AY47),""))</f>
        <v>0</v>
      </c>
      <c r="BA47" s="218">
        <f>AZ47-SUMIF(U48:AY48,"基準",U47:AY47)-SUMIF(U48:AY48,"医ケア",U47:AY47)-SUMIF(U48:AY48,"医連携",U47:AY47)</f>
        <v>0</v>
      </c>
      <c r="BB47" s="201">
        <f>SUMIF(U48:AY48,"基準",U47:AY47)</f>
        <v>0</v>
      </c>
      <c r="BC47" s="202" t="e">
        <f>AZ47/$BE$6</f>
        <v>#DIV/0!</v>
      </c>
      <c r="BD47" s="220" t="e">
        <f>BA47/$BE$6</f>
        <v>#DIV/0!</v>
      </c>
      <c r="BE47" s="321"/>
      <c r="BF47" s="322"/>
      <c r="BG47" s="322"/>
      <c r="BH47" s="322"/>
      <c r="BI47" s="323"/>
      <c r="BJ47" s="338"/>
    </row>
    <row r="48" spans="2:62" ht="20.25" customHeight="1" x14ac:dyDescent="0.4">
      <c r="B48" s="303"/>
      <c r="C48" s="310"/>
      <c r="D48" s="311"/>
      <c r="E48" s="312"/>
      <c r="F48" s="259"/>
      <c r="G48" s="313"/>
      <c r="H48" s="299"/>
      <c r="I48" s="300"/>
      <c r="J48" s="300"/>
      <c r="K48" s="301"/>
      <c r="L48" s="302"/>
      <c r="M48" s="314"/>
      <c r="N48" s="332"/>
      <c r="O48" s="333"/>
      <c r="P48" s="333"/>
      <c r="Q48" s="334"/>
      <c r="R48" s="335" t="str">
        <f>IF(COUNTIF(F47,"看護職員"),"基準・基準_加・医ケア基本報酬・医療連携",IF(COUNTIF(プルダウン・リスト!$C$32:$C$40,'別紙2-1　勤務体制・勤務形態一覧表（児通所）'!F47),"基準職員","－"))</f>
        <v>－</v>
      </c>
      <c r="S48" s="336"/>
      <c r="T48" s="337"/>
      <c r="U48" s="122"/>
      <c r="V48" s="123"/>
      <c r="W48" s="123"/>
      <c r="X48" s="123"/>
      <c r="Y48" s="123"/>
      <c r="Z48" s="123"/>
      <c r="AA48" s="124"/>
      <c r="AB48" s="122"/>
      <c r="AC48" s="123"/>
      <c r="AD48" s="123"/>
      <c r="AE48" s="123"/>
      <c r="AF48" s="123"/>
      <c r="AG48" s="123"/>
      <c r="AH48" s="124"/>
      <c r="AI48" s="122"/>
      <c r="AJ48" s="123"/>
      <c r="AK48" s="123"/>
      <c r="AL48" s="123"/>
      <c r="AM48" s="123"/>
      <c r="AN48" s="123"/>
      <c r="AO48" s="124"/>
      <c r="AP48" s="122"/>
      <c r="AQ48" s="123"/>
      <c r="AR48" s="123"/>
      <c r="AS48" s="123"/>
      <c r="AT48" s="123"/>
      <c r="AU48" s="123"/>
      <c r="AV48" s="124"/>
      <c r="AW48" s="122"/>
      <c r="AX48" s="123"/>
      <c r="AY48" s="124"/>
      <c r="AZ48" s="203"/>
      <c r="BA48" s="204"/>
      <c r="BB48" s="205"/>
      <c r="BC48" s="206"/>
      <c r="BD48" s="207"/>
      <c r="BE48" s="321"/>
      <c r="BF48" s="322"/>
      <c r="BG48" s="322"/>
      <c r="BH48" s="322"/>
      <c r="BI48" s="323"/>
      <c r="BJ48" s="338"/>
    </row>
    <row r="49" spans="2:62" ht="20.25" customHeight="1" x14ac:dyDescent="0.4">
      <c r="B49" s="303">
        <f t="shared" ref="B49" si="6">B46+1</f>
        <v>10</v>
      </c>
      <c r="C49" s="304"/>
      <c r="D49" s="305"/>
      <c r="E49" s="306"/>
      <c r="F49" s="257"/>
      <c r="G49" s="313"/>
      <c r="H49" s="293"/>
      <c r="I49" s="294"/>
      <c r="J49" s="294"/>
      <c r="K49" s="295"/>
      <c r="L49" s="302"/>
      <c r="M49" s="314"/>
      <c r="N49" s="315"/>
      <c r="O49" s="316"/>
      <c r="P49" s="316"/>
      <c r="Q49" s="317"/>
      <c r="R49" s="318" t="s">
        <v>23</v>
      </c>
      <c r="S49" s="319"/>
      <c r="T49" s="320"/>
      <c r="U49" s="37"/>
      <c r="V49" s="38"/>
      <c r="W49" s="38"/>
      <c r="X49" s="38"/>
      <c r="Y49" s="38"/>
      <c r="Z49" s="38"/>
      <c r="AA49" s="39"/>
      <c r="AB49" s="37"/>
      <c r="AC49" s="38"/>
      <c r="AD49" s="38"/>
      <c r="AE49" s="38"/>
      <c r="AF49" s="38"/>
      <c r="AG49" s="38"/>
      <c r="AH49" s="39"/>
      <c r="AI49" s="37"/>
      <c r="AJ49" s="38"/>
      <c r="AK49" s="38"/>
      <c r="AL49" s="38"/>
      <c r="AM49" s="38"/>
      <c r="AN49" s="38"/>
      <c r="AO49" s="39"/>
      <c r="AP49" s="37"/>
      <c r="AQ49" s="38"/>
      <c r="AR49" s="38"/>
      <c r="AS49" s="38"/>
      <c r="AT49" s="38"/>
      <c r="AU49" s="38"/>
      <c r="AV49" s="39"/>
      <c r="AW49" s="37"/>
      <c r="AX49" s="38"/>
      <c r="AY49" s="39"/>
      <c r="AZ49" s="208"/>
      <c r="BA49" s="209"/>
      <c r="BB49" s="210"/>
      <c r="BC49" s="211"/>
      <c r="BD49" s="212"/>
      <c r="BE49" s="321"/>
      <c r="BF49" s="322"/>
      <c r="BG49" s="322"/>
      <c r="BH49" s="322"/>
      <c r="BI49" s="323"/>
      <c r="BJ49" s="338"/>
    </row>
    <row r="50" spans="2:62" ht="20.25" customHeight="1" x14ac:dyDescent="0.4">
      <c r="B50" s="303"/>
      <c r="C50" s="307"/>
      <c r="D50" s="308"/>
      <c r="E50" s="309"/>
      <c r="F50" s="173">
        <f>C49</f>
        <v>0</v>
      </c>
      <c r="G50" s="313"/>
      <c r="H50" s="296"/>
      <c r="I50" s="297"/>
      <c r="J50" s="297"/>
      <c r="K50" s="298"/>
      <c r="L50" s="302"/>
      <c r="M50" s="314"/>
      <c r="N50" s="329"/>
      <c r="O50" s="330"/>
      <c r="P50" s="330"/>
      <c r="Q50" s="331"/>
      <c r="R50" s="326" t="s">
        <v>9</v>
      </c>
      <c r="S50" s="327"/>
      <c r="T50" s="328"/>
      <c r="U50" s="188" t="str">
        <f>IF(U49="","",IF(OR(U49="常-休1",U49="常-休2",U49="常-休3"),IF(OR($G49="非・専",$G49="非・兼"),"-",VLOOKUP(U49,'シフト記号表（勤務時間帯)'!$D$5:$L$45,9,FALSE)),VLOOKUP(U49,'シフト記号表（勤務時間帯)'!$D$5:$L$45,9,FALSE)))</f>
        <v/>
      </c>
      <c r="V50" s="189" t="str">
        <f>IF(V49="","",IF(OR(V49="常-休1",V49="常-休2",V49="常-休3"),IF(OR($G49="非・専",$G49="非・兼"),"-",VLOOKUP(V49,'シフト記号表（勤務時間帯)'!$D$5:$L$45,9,FALSE)),VLOOKUP(V49,'シフト記号表（勤務時間帯)'!$D$5:$L$45,9,FALSE)))</f>
        <v/>
      </c>
      <c r="W50" s="189" t="str">
        <f>IF(W49="","",IF(OR(W49="常-休1",W49="常-休2",W49="常-休3"),IF(OR($G49="非・専",$G49="非・兼"),"-",VLOOKUP(W49,'シフト記号表（勤務時間帯)'!$D$5:$L$45,9,FALSE)),VLOOKUP(W49,'シフト記号表（勤務時間帯)'!$D$5:$L$45,9,FALSE)))</f>
        <v/>
      </c>
      <c r="X50" s="189" t="str">
        <f>IF(X49="","",IF(OR(X49="常-休1",X49="常-休2",X49="常-休3"),IF(OR($G49="非・専",$G49="非・兼"),"-",VLOOKUP(X49,'シフト記号表（勤務時間帯)'!$D$5:$L$45,9,FALSE)),VLOOKUP(X49,'シフト記号表（勤務時間帯)'!$D$5:$L$45,9,FALSE)))</f>
        <v/>
      </c>
      <c r="Y50" s="189" t="str">
        <f>IF(Y49="","",IF(OR(Y49="常-休1",Y49="常-休2",Y49="常-休3"),IF(OR($G49="非・専",$G49="非・兼"),"-",VLOOKUP(Y49,'シフト記号表（勤務時間帯)'!$D$5:$L$45,9,FALSE)),VLOOKUP(Y49,'シフト記号表（勤務時間帯)'!$D$5:$L$45,9,FALSE)))</f>
        <v/>
      </c>
      <c r="Z50" s="189" t="str">
        <f>IF(Z49="","",IF(OR(Z49="常-休1",Z49="常-休2",Z49="常-休3"),IF(OR($G49="非・専",$G49="非・兼"),"-",VLOOKUP(Z49,'シフト記号表（勤務時間帯)'!$D$5:$L$45,9,FALSE)),VLOOKUP(Z49,'シフト記号表（勤務時間帯)'!$D$5:$L$45,9,FALSE)))</f>
        <v/>
      </c>
      <c r="AA50" s="190" t="str">
        <f>IF(AA49="","",IF(OR(AA49="常-休1",AA49="常-休2",AA49="常-休3"),IF(OR($G49="非・専",$G49="非・兼"),"-",VLOOKUP(AA49,'シフト記号表（勤務時間帯)'!$D$5:$L$45,9,FALSE)),VLOOKUP(AA49,'シフト記号表（勤務時間帯)'!$D$5:$L$45,9,FALSE)))</f>
        <v/>
      </c>
      <c r="AB50" s="188" t="str">
        <f>IF(AB49="","",IF(OR(AB49="常-休1",AB49="常-休2",AB49="常-休3"),IF(OR($G49="非・専",$G49="非・兼"),"-",VLOOKUP(AB49,'シフト記号表（勤務時間帯)'!$D$5:$L$45,9,FALSE)),VLOOKUP(AB49,'シフト記号表（勤務時間帯)'!$D$5:$L$45,9,FALSE)))</f>
        <v/>
      </c>
      <c r="AC50" s="189" t="str">
        <f>IF(AC49="","",IF(OR(AC49="常-休1",AC49="常-休2",AC49="常-休3"),IF(OR($G49="非・専",$G49="非・兼"),"-",VLOOKUP(AC49,'シフト記号表（勤務時間帯)'!$D$5:$L$45,9,FALSE)),VLOOKUP(AC49,'シフト記号表（勤務時間帯)'!$D$5:$L$45,9,FALSE)))</f>
        <v/>
      </c>
      <c r="AD50" s="189" t="str">
        <f>IF(AD49="","",IF(OR(AD49="常-休1",AD49="常-休2",AD49="常-休3"),IF(OR($G49="非・専",$G49="非・兼"),"-",VLOOKUP(AD49,'シフト記号表（勤務時間帯)'!$D$5:$L$45,9,FALSE)),VLOOKUP(AD49,'シフト記号表（勤務時間帯)'!$D$5:$L$45,9,FALSE)))</f>
        <v/>
      </c>
      <c r="AE50" s="189" t="str">
        <f>IF(AE49="","",IF(OR(AE49="常-休1",AE49="常-休2",AE49="常-休3"),IF(OR($G49="非・専",$G49="非・兼"),"-",VLOOKUP(AE49,'シフト記号表（勤務時間帯)'!$D$5:$L$45,9,FALSE)),VLOOKUP(AE49,'シフト記号表（勤務時間帯)'!$D$5:$L$45,9,FALSE)))</f>
        <v/>
      </c>
      <c r="AF50" s="189" t="str">
        <f>IF(AF49="","",IF(OR(AF49="常-休1",AF49="常-休2",AF49="常-休3"),IF(OR($G49="非・専",$G49="非・兼"),"-",VLOOKUP(AF49,'シフト記号表（勤務時間帯)'!$D$5:$L$45,9,FALSE)),VLOOKUP(AF49,'シフト記号表（勤務時間帯)'!$D$5:$L$45,9,FALSE)))</f>
        <v/>
      </c>
      <c r="AG50" s="189" t="str">
        <f>IF(AG49="","",IF(OR(AG49="常-休1",AG49="常-休2",AG49="常-休3"),IF(OR($G49="非・専",$G49="非・兼"),"-",VLOOKUP(AG49,'シフト記号表（勤務時間帯)'!$D$5:$L$45,9,FALSE)),VLOOKUP(AG49,'シフト記号表（勤務時間帯)'!$D$5:$L$45,9,FALSE)))</f>
        <v/>
      </c>
      <c r="AH50" s="190" t="str">
        <f>IF(AH49="","",IF(OR(AH49="常-休1",AH49="常-休2",AH49="常-休3"),IF(OR($G49="非・専",$G49="非・兼"),"-",VLOOKUP(AH49,'シフト記号表（勤務時間帯)'!$D$5:$L$45,9,FALSE)),VLOOKUP(AH49,'シフト記号表（勤務時間帯)'!$D$5:$L$45,9,FALSE)))</f>
        <v/>
      </c>
      <c r="AI50" s="188" t="str">
        <f>IF(AI49="","",IF(OR(AI49="常-休1",AI49="常-休2",AI49="常-休3"),IF(OR($G49="非・専",$G49="非・兼"),"-",VLOOKUP(AI49,'シフト記号表（勤務時間帯)'!$D$5:$L$45,9,FALSE)),VLOOKUP(AI49,'シフト記号表（勤務時間帯)'!$D$5:$L$45,9,FALSE)))</f>
        <v/>
      </c>
      <c r="AJ50" s="189" t="str">
        <f>IF(AJ49="","",IF(OR(AJ49="常-休1",AJ49="常-休2",AJ49="常-休3"),IF(OR($G49="非・専",$G49="非・兼"),"-",VLOOKUP(AJ49,'シフト記号表（勤務時間帯)'!$D$5:$L$45,9,FALSE)),VLOOKUP(AJ49,'シフト記号表（勤務時間帯)'!$D$5:$L$45,9,FALSE)))</f>
        <v/>
      </c>
      <c r="AK50" s="189" t="str">
        <f>IF(AK49="","",IF(OR(AK49="常-休1",AK49="常-休2",AK49="常-休3"),IF(OR($G49="非・専",$G49="非・兼"),"-",VLOOKUP(AK49,'シフト記号表（勤務時間帯)'!$D$5:$L$45,9,FALSE)),VLOOKUP(AK49,'シフト記号表（勤務時間帯)'!$D$5:$L$45,9,FALSE)))</f>
        <v/>
      </c>
      <c r="AL50" s="189" t="str">
        <f>IF(AL49="","",IF(OR(AL49="常-休1",AL49="常-休2",AL49="常-休3"),IF(OR($G49="非・専",$G49="非・兼"),"-",VLOOKUP(AL49,'シフト記号表（勤務時間帯)'!$D$5:$L$45,9,FALSE)),VLOOKUP(AL49,'シフト記号表（勤務時間帯)'!$D$5:$L$45,9,FALSE)))</f>
        <v/>
      </c>
      <c r="AM50" s="189" t="str">
        <f>IF(AM49="","",IF(OR(AM49="常-休1",AM49="常-休2",AM49="常-休3"),IF(OR($G49="非・専",$G49="非・兼"),"-",VLOOKUP(AM49,'シフト記号表（勤務時間帯)'!$D$5:$L$45,9,FALSE)),VLOOKUP(AM49,'シフト記号表（勤務時間帯)'!$D$5:$L$45,9,FALSE)))</f>
        <v/>
      </c>
      <c r="AN50" s="189" t="str">
        <f>IF(AN49="","",IF(OR(AN49="常-休1",AN49="常-休2",AN49="常-休3"),IF(OR($G49="非・専",$G49="非・兼"),"-",VLOOKUP(AN49,'シフト記号表（勤務時間帯)'!$D$5:$L$45,9,FALSE)),VLOOKUP(AN49,'シフト記号表（勤務時間帯)'!$D$5:$L$45,9,FALSE)))</f>
        <v/>
      </c>
      <c r="AO50" s="190" t="str">
        <f>IF(AO49="","",IF(OR(AO49="常-休1",AO49="常-休2",AO49="常-休3"),IF(OR($G49="非・専",$G49="非・兼"),"-",VLOOKUP(AO49,'シフト記号表（勤務時間帯)'!$D$5:$L$45,9,FALSE)),VLOOKUP(AO49,'シフト記号表（勤務時間帯)'!$D$5:$L$45,9,FALSE)))</f>
        <v/>
      </c>
      <c r="AP50" s="188" t="str">
        <f>IF(AP49="","",IF(OR(AP49="常-休1",AP49="常-休2",AP49="常-休3"),IF(OR($G49="非・専",$G49="非・兼"),"-",VLOOKUP(AP49,'シフト記号表（勤務時間帯)'!$D$5:$L$45,9,FALSE)),VLOOKUP(AP49,'シフト記号表（勤務時間帯)'!$D$5:$L$45,9,FALSE)))</f>
        <v/>
      </c>
      <c r="AQ50" s="189" t="str">
        <f>IF(AQ49="","",IF(OR(AQ49="常-休1",AQ49="常-休2",AQ49="常-休3"),IF(OR($G49="非・専",$G49="非・兼"),"-",VLOOKUP(AQ49,'シフト記号表（勤務時間帯)'!$D$5:$L$45,9,FALSE)),VLOOKUP(AQ49,'シフト記号表（勤務時間帯)'!$D$5:$L$45,9,FALSE)))</f>
        <v/>
      </c>
      <c r="AR50" s="189" t="str">
        <f>IF(AR49="","",IF(OR(AR49="常-休1",AR49="常-休2",AR49="常-休3"),IF(OR($G49="非・専",$G49="非・兼"),"-",VLOOKUP(AR49,'シフト記号表（勤務時間帯)'!$D$5:$L$45,9,FALSE)),VLOOKUP(AR49,'シフト記号表（勤務時間帯)'!$D$5:$L$45,9,FALSE)))</f>
        <v/>
      </c>
      <c r="AS50" s="189" t="str">
        <f>IF(AS49="","",IF(OR(AS49="常-休1",AS49="常-休2",AS49="常-休3"),IF(OR($G49="非・専",$G49="非・兼"),"-",VLOOKUP(AS49,'シフト記号表（勤務時間帯)'!$D$5:$L$45,9,FALSE)),VLOOKUP(AS49,'シフト記号表（勤務時間帯)'!$D$5:$L$45,9,FALSE)))</f>
        <v/>
      </c>
      <c r="AT50" s="189" t="str">
        <f>IF(AT49="","",IF(OR(AT49="常-休1",AT49="常-休2",AT49="常-休3"),IF(OR($G49="非・専",$G49="非・兼"),"-",VLOOKUP(AT49,'シフト記号表（勤務時間帯)'!$D$5:$L$45,9,FALSE)),VLOOKUP(AT49,'シフト記号表（勤務時間帯)'!$D$5:$L$45,9,FALSE)))</f>
        <v/>
      </c>
      <c r="AU50" s="189" t="str">
        <f>IF(AU49="","",IF(OR(AU49="常-休1",AU49="常-休2",AU49="常-休3"),IF(OR($G49="非・専",$G49="非・兼"),"-",VLOOKUP(AU49,'シフト記号表（勤務時間帯)'!$D$5:$L$45,9,FALSE)),VLOOKUP(AU49,'シフト記号表（勤務時間帯)'!$D$5:$L$45,9,FALSE)))</f>
        <v/>
      </c>
      <c r="AV50" s="190" t="str">
        <f>IF(AV49="","",IF(OR(AV49="常-休1",AV49="常-休2",AV49="常-休3"),IF(OR($G49="非・専",$G49="非・兼"),"-",VLOOKUP(AV49,'シフト記号表（勤務時間帯)'!$D$5:$L$45,9,FALSE)),VLOOKUP(AV49,'シフト記号表（勤務時間帯)'!$D$5:$L$45,9,FALSE)))</f>
        <v/>
      </c>
      <c r="AW50" s="188" t="str">
        <f>IF(AW49="","",IF(OR(AW49="常-休1",AW49="常-休2",AW49="常-休3"),IF(OR($G49="非・専",$G49="非・兼"),"-",VLOOKUP(AW49,'シフト記号表（勤務時間帯)'!$D$5:$L$45,9,FALSE)),VLOOKUP(AW49,'シフト記号表（勤務時間帯)'!$D$5:$L$45,9,FALSE)))</f>
        <v/>
      </c>
      <c r="AX50" s="189" t="str">
        <f>IF(AX49="","",IF(OR(AX49="常-休1",AX49="常-休2",AX49="常-休3"),IF(OR($G49="非・専",$G49="非・兼"),"-",VLOOKUP(AX49,'シフト記号表（勤務時間帯)'!$D$5:$L$45,9,FALSE)),VLOOKUP(AX49,'シフト記号表（勤務時間帯)'!$D$5:$L$45,9,FALSE)))</f>
        <v/>
      </c>
      <c r="AY50" s="190" t="str">
        <f>IF(AY49="","",IF(OR(AY49="常-休1",AY49="常-休2",AY49="常-休3"),IF(OR($G49="非・専",$G49="非・兼"),"-",VLOOKUP(AY49,'シフト記号表（勤務時間帯)'!$D$5:$L$45,9,FALSE)),VLOOKUP(AY49,'シフト記号表（勤務時間帯)'!$D$5:$L$45,9,FALSE)))</f>
        <v/>
      </c>
      <c r="AZ50" s="199">
        <f>IF($BE$3="予定",SUM(U50:AV50),IF($BE$3="実績",SUM(U50:AY50),""))</f>
        <v>0</v>
      </c>
      <c r="BA50" s="218">
        <f>AZ50-SUMIF(U51:AY51,"基準",U50:AY50)-SUMIF(U51:AY51,"医ケア",U50:AY50)-SUMIF(U51:AY51,"医連携",U50:AY50)</f>
        <v>0</v>
      </c>
      <c r="BB50" s="201">
        <f>SUMIF(U51:AY51,"基準",U50:AY50)</f>
        <v>0</v>
      </c>
      <c r="BC50" s="202" t="e">
        <f>AZ50/$BE$6</f>
        <v>#DIV/0!</v>
      </c>
      <c r="BD50" s="220" t="e">
        <f>BA50/$BE$6</f>
        <v>#DIV/0!</v>
      </c>
      <c r="BE50" s="321"/>
      <c r="BF50" s="322"/>
      <c r="BG50" s="322"/>
      <c r="BH50" s="322"/>
      <c r="BI50" s="323"/>
      <c r="BJ50" s="338"/>
    </row>
    <row r="51" spans="2:62" ht="20.25" customHeight="1" x14ac:dyDescent="0.4">
      <c r="B51" s="303"/>
      <c r="C51" s="310"/>
      <c r="D51" s="311"/>
      <c r="E51" s="312"/>
      <c r="F51" s="259"/>
      <c r="G51" s="313"/>
      <c r="H51" s="299"/>
      <c r="I51" s="300"/>
      <c r="J51" s="300"/>
      <c r="K51" s="301"/>
      <c r="L51" s="302"/>
      <c r="M51" s="314"/>
      <c r="N51" s="332"/>
      <c r="O51" s="333"/>
      <c r="P51" s="333"/>
      <c r="Q51" s="334"/>
      <c r="R51" s="335" t="str">
        <f>IF(COUNTIF(F50,"看護職員"),"基準・基準_加・医ケア基本報酬・医療連携",IF(COUNTIF(プルダウン・リスト!$C$32:$C$40,'別紙2-1　勤務体制・勤務形態一覧表（児通所）'!F50),"基準職員","－"))</f>
        <v>－</v>
      </c>
      <c r="S51" s="336"/>
      <c r="T51" s="337"/>
      <c r="U51" s="122"/>
      <c r="V51" s="123"/>
      <c r="W51" s="123"/>
      <c r="X51" s="123"/>
      <c r="Y51" s="123"/>
      <c r="Z51" s="123"/>
      <c r="AA51" s="124"/>
      <c r="AB51" s="122"/>
      <c r="AC51" s="123"/>
      <c r="AD51" s="123"/>
      <c r="AE51" s="123"/>
      <c r="AF51" s="123"/>
      <c r="AG51" s="123"/>
      <c r="AH51" s="124"/>
      <c r="AI51" s="122"/>
      <c r="AJ51" s="123"/>
      <c r="AK51" s="123"/>
      <c r="AL51" s="123"/>
      <c r="AM51" s="123"/>
      <c r="AN51" s="123"/>
      <c r="AO51" s="124"/>
      <c r="AP51" s="122"/>
      <c r="AQ51" s="123"/>
      <c r="AR51" s="123"/>
      <c r="AS51" s="123"/>
      <c r="AT51" s="123"/>
      <c r="AU51" s="123"/>
      <c r="AV51" s="124"/>
      <c r="AW51" s="122"/>
      <c r="AX51" s="123"/>
      <c r="AY51" s="124"/>
      <c r="AZ51" s="203"/>
      <c r="BA51" s="204"/>
      <c r="BB51" s="205"/>
      <c r="BC51" s="206"/>
      <c r="BD51" s="207"/>
      <c r="BE51" s="321"/>
      <c r="BF51" s="322"/>
      <c r="BG51" s="322"/>
      <c r="BH51" s="322"/>
      <c r="BI51" s="323"/>
      <c r="BJ51" s="338"/>
    </row>
    <row r="52" spans="2:62" ht="20.25" customHeight="1" x14ac:dyDescent="0.4">
      <c r="B52" s="303">
        <f t="shared" ref="B52" si="7">B49+1</f>
        <v>11</v>
      </c>
      <c r="C52" s="304"/>
      <c r="D52" s="305"/>
      <c r="E52" s="306"/>
      <c r="F52" s="257"/>
      <c r="G52" s="313"/>
      <c r="H52" s="293"/>
      <c r="I52" s="294"/>
      <c r="J52" s="294"/>
      <c r="K52" s="295"/>
      <c r="L52" s="302"/>
      <c r="M52" s="314"/>
      <c r="N52" s="315"/>
      <c r="O52" s="316"/>
      <c r="P52" s="316"/>
      <c r="Q52" s="317"/>
      <c r="R52" s="318" t="s">
        <v>23</v>
      </c>
      <c r="S52" s="319"/>
      <c r="T52" s="320"/>
      <c r="U52" s="37"/>
      <c r="V52" s="38"/>
      <c r="W52" s="38"/>
      <c r="X52" s="38"/>
      <c r="Y52" s="38"/>
      <c r="Z52" s="38"/>
      <c r="AA52" s="39"/>
      <c r="AB52" s="37"/>
      <c r="AC52" s="38"/>
      <c r="AD52" s="38"/>
      <c r="AE52" s="38"/>
      <c r="AF52" s="38"/>
      <c r="AG52" s="38"/>
      <c r="AH52" s="39"/>
      <c r="AI52" s="37"/>
      <c r="AJ52" s="38"/>
      <c r="AK52" s="38"/>
      <c r="AL52" s="38"/>
      <c r="AM52" s="38"/>
      <c r="AN52" s="38"/>
      <c r="AO52" s="39"/>
      <c r="AP52" s="37"/>
      <c r="AQ52" s="38"/>
      <c r="AR52" s="38"/>
      <c r="AS52" s="38"/>
      <c r="AT52" s="38"/>
      <c r="AU52" s="38"/>
      <c r="AV52" s="39"/>
      <c r="AW52" s="37"/>
      <c r="AX52" s="38"/>
      <c r="AY52" s="39"/>
      <c r="AZ52" s="208"/>
      <c r="BA52" s="209"/>
      <c r="BB52" s="210"/>
      <c r="BC52" s="211"/>
      <c r="BD52" s="212"/>
      <c r="BE52" s="321"/>
      <c r="BF52" s="322"/>
      <c r="BG52" s="322"/>
      <c r="BH52" s="322"/>
      <c r="BI52" s="323"/>
      <c r="BJ52" s="338"/>
    </row>
    <row r="53" spans="2:62" ht="20.25" customHeight="1" x14ac:dyDescent="0.4">
      <c r="B53" s="303"/>
      <c r="C53" s="307"/>
      <c r="D53" s="308"/>
      <c r="E53" s="309"/>
      <c r="F53" s="173">
        <f>C52</f>
        <v>0</v>
      </c>
      <c r="G53" s="313"/>
      <c r="H53" s="296"/>
      <c r="I53" s="297"/>
      <c r="J53" s="297"/>
      <c r="K53" s="298"/>
      <c r="L53" s="302"/>
      <c r="M53" s="314"/>
      <c r="N53" s="329"/>
      <c r="O53" s="330"/>
      <c r="P53" s="330"/>
      <c r="Q53" s="331"/>
      <c r="R53" s="326" t="s">
        <v>9</v>
      </c>
      <c r="S53" s="327"/>
      <c r="T53" s="328"/>
      <c r="U53" s="188" t="str">
        <f>IF(U52="","",IF(OR(U52="常-休1",U52="常-休2",U52="常-休3"),IF(OR($G52="非・専",$G52="非・兼"),"-",VLOOKUP(U52,'シフト記号表（勤務時間帯)'!$D$5:$L$45,9,FALSE)),VLOOKUP(U52,'シフト記号表（勤務時間帯)'!$D$5:$L$45,9,FALSE)))</f>
        <v/>
      </c>
      <c r="V53" s="189" t="str">
        <f>IF(V52="","",IF(OR(V52="常-休1",V52="常-休2",V52="常-休3"),IF(OR($G52="非・専",$G52="非・兼"),"-",VLOOKUP(V52,'シフト記号表（勤務時間帯)'!$D$5:$L$45,9,FALSE)),VLOOKUP(V52,'シフト記号表（勤務時間帯)'!$D$5:$L$45,9,FALSE)))</f>
        <v/>
      </c>
      <c r="W53" s="189" t="str">
        <f>IF(W52="","",IF(OR(W52="常-休1",W52="常-休2",W52="常-休3"),IF(OR($G52="非・専",$G52="非・兼"),"-",VLOOKUP(W52,'シフト記号表（勤務時間帯)'!$D$5:$L$45,9,FALSE)),VLOOKUP(W52,'シフト記号表（勤務時間帯)'!$D$5:$L$45,9,FALSE)))</f>
        <v/>
      </c>
      <c r="X53" s="189" t="str">
        <f>IF(X52="","",IF(OR(X52="常-休1",X52="常-休2",X52="常-休3"),IF(OR($G52="非・専",$G52="非・兼"),"-",VLOOKUP(X52,'シフト記号表（勤務時間帯)'!$D$5:$L$45,9,FALSE)),VLOOKUP(X52,'シフト記号表（勤務時間帯)'!$D$5:$L$45,9,FALSE)))</f>
        <v/>
      </c>
      <c r="Y53" s="189" t="str">
        <f>IF(Y52="","",IF(OR(Y52="常-休1",Y52="常-休2",Y52="常-休3"),IF(OR($G52="非・専",$G52="非・兼"),"-",VLOOKUP(Y52,'シフト記号表（勤務時間帯)'!$D$5:$L$45,9,FALSE)),VLOOKUP(Y52,'シフト記号表（勤務時間帯)'!$D$5:$L$45,9,FALSE)))</f>
        <v/>
      </c>
      <c r="Z53" s="189" t="str">
        <f>IF(Z52="","",IF(OR(Z52="常-休1",Z52="常-休2",Z52="常-休3"),IF(OR($G52="非・専",$G52="非・兼"),"-",VLOOKUP(Z52,'シフト記号表（勤務時間帯)'!$D$5:$L$45,9,FALSE)),VLOOKUP(Z52,'シフト記号表（勤務時間帯)'!$D$5:$L$45,9,FALSE)))</f>
        <v/>
      </c>
      <c r="AA53" s="190" t="str">
        <f>IF(AA52="","",IF(OR(AA52="常-休1",AA52="常-休2",AA52="常-休3"),IF(OR($G52="非・専",$G52="非・兼"),"-",VLOOKUP(AA52,'シフト記号表（勤務時間帯)'!$D$5:$L$45,9,FALSE)),VLOOKUP(AA52,'シフト記号表（勤務時間帯)'!$D$5:$L$45,9,FALSE)))</f>
        <v/>
      </c>
      <c r="AB53" s="188" t="str">
        <f>IF(AB52="","",IF(OR(AB52="常-休1",AB52="常-休2",AB52="常-休3"),IF(OR($G52="非・専",$G52="非・兼"),"-",VLOOKUP(AB52,'シフト記号表（勤務時間帯)'!$D$5:$L$45,9,FALSE)),VLOOKUP(AB52,'シフト記号表（勤務時間帯)'!$D$5:$L$45,9,FALSE)))</f>
        <v/>
      </c>
      <c r="AC53" s="189" t="str">
        <f>IF(AC52="","",IF(OR(AC52="常-休1",AC52="常-休2",AC52="常-休3"),IF(OR($G52="非・専",$G52="非・兼"),"-",VLOOKUP(AC52,'シフト記号表（勤務時間帯)'!$D$5:$L$45,9,FALSE)),VLOOKUP(AC52,'シフト記号表（勤務時間帯)'!$D$5:$L$45,9,FALSE)))</f>
        <v/>
      </c>
      <c r="AD53" s="189" t="str">
        <f>IF(AD52="","",IF(OR(AD52="常-休1",AD52="常-休2",AD52="常-休3"),IF(OR($G52="非・専",$G52="非・兼"),"-",VLOOKUP(AD52,'シフト記号表（勤務時間帯)'!$D$5:$L$45,9,FALSE)),VLOOKUP(AD52,'シフト記号表（勤務時間帯)'!$D$5:$L$45,9,FALSE)))</f>
        <v/>
      </c>
      <c r="AE53" s="189" t="str">
        <f>IF(AE52="","",IF(OR(AE52="常-休1",AE52="常-休2",AE52="常-休3"),IF(OR($G52="非・専",$G52="非・兼"),"-",VLOOKUP(AE52,'シフト記号表（勤務時間帯)'!$D$5:$L$45,9,FALSE)),VLOOKUP(AE52,'シフト記号表（勤務時間帯)'!$D$5:$L$45,9,FALSE)))</f>
        <v/>
      </c>
      <c r="AF53" s="189" t="str">
        <f>IF(AF52="","",IF(OR(AF52="常-休1",AF52="常-休2",AF52="常-休3"),IF(OR($G52="非・専",$G52="非・兼"),"-",VLOOKUP(AF52,'シフト記号表（勤務時間帯)'!$D$5:$L$45,9,FALSE)),VLOOKUP(AF52,'シフト記号表（勤務時間帯)'!$D$5:$L$45,9,FALSE)))</f>
        <v/>
      </c>
      <c r="AG53" s="189" t="str">
        <f>IF(AG52="","",IF(OR(AG52="常-休1",AG52="常-休2",AG52="常-休3"),IF(OR($G52="非・専",$G52="非・兼"),"-",VLOOKUP(AG52,'シフト記号表（勤務時間帯)'!$D$5:$L$45,9,FALSE)),VLOOKUP(AG52,'シフト記号表（勤務時間帯)'!$D$5:$L$45,9,FALSE)))</f>
        <v/>
      </c>
      <c r="AH53" s="190" t="str">
        <f>IF(AH52="","",IF(OR(AH52="常-休1",AH52="常-休2",AH52="常-休3"),IF(OR($G52="非・専",$G52="非・兼"),"-",VLOOKUP(AH52,'シフト記号表（勤務時間帯)'!$D$5:$L$45,9,FALSE)),VLOOKUP(AH52,'シフト記号表（勤務時間帯)'!$D$5:$L$45,9,FALSE)))</f>
        <v/>
      </c>
      <c r="AI53" s="188" t="str">
        <f>IF(AI52="","",IF(OR(AI52="常-休1",AI52="常-休2",AI52="常-休3"),IF(OR($G52="非・専",$G52="非・兼"),"-",VLOOKUP(AI52,'シフト記号表（勤務時間帯)'!$D$5:$L$45,9,FALSE)),VLOOKUP(AI52,'シフト記号表（勤務時間帯)'!$D$5:$L$45,9,FALSE)))</f>
        <v/>
      </c>
      <c r="AJ53" s="189" t="str">
        <f>IF(AJ52="","",IF(OR(AJ52="常-休1",AJ52="常-休2",AJ52="常-休3"),IF(OR($G52="非・専",$G52="非・兼"),"-",VLOOKUP(AJ52,'シフト記号表（勤務時間帯)'!$D$5:$L$45,9,FALSE)),VLOOKUP(AJ52,'シフト記号表（勤務時間帯)'!$D$5:$L$45,9,FALSE)))</f>
        <v/>
      </c>
      <c r="AK53" s="189" t="str">
        <f>IF(AK52="","",IF(OR(AK52="常-休1",AK52="常-休2",AK52="常-休3"),IF(OR($G52="非・専",$G52="非・兼"),"-",VLOOKUP(AK52,'シフト記号表（勤務時間帯)'!$D$5:$L$45,9,FALSE)),VLOOKUP(AK52,'シフト記号表（勤務時間帯)'!$D$5:$L$45,9,FALSE)))</f>
        <v/>
      </c>
      <c r="AL53" s="189" t="str">
        <f>IF(AL52="","",IF(OR(AL52="常-休1",AL52="常-休2",AL52="常-休3"),IF(OR($G52="非・専",$G52="非・兼"),"-",VLOOKUP(AL52,'シフト記号表（勤務時間帯)'!$D$5:$L$45,9,FALSE)),VLOOKUP(AL52,'シフト記号表（勤務時間帯)'!$D$5:$L$45,9,FALSE)))</f>
        <v/>
      </c>
      <c r="AM53" s="189" t="str">
        <f>IF(AM52="","",IF(OR(AM52="常-休1",AM52="常-休2",AM52="常-休3"),IF(OR($G52="非・専",$G52="非・兼"),"-",VLOOKUP(AM52,'シフト記号表（勤務時間帯)'!$D$5:$L$45,9,FALSE)),VLOOKUP(AM52,'シフト記号表（勤務時間帯)'!$D$5:$L$45,9,FALSE)))</f>
        <v/>
      </c>
      <c r="AN53" s="189" t="str">
        <f>IF(AN52="","",IF(OR(AN52="常-休1",AN52="常-休2",AN52="常-休3"),IF(OR($G52="非・専",$G52="非・兼"),"-",VLOOKUP(AN52,'シフト記号表（勤務時間帯)'!$D$5:$L$45,9,FALSE)),VLOOKUP(AN52,'シフト記号表（勤務時間帯)'!$D$5:$L$45,9,FALSE)))</f>
        <v/>
      </c>
      <c r="AO53" s="190" t="str">
        <f>IF(AO52="","",IF(OR(AO52="常-休1",AO52="常-休2",AO52="常-休3"),IF(OR($G52="非・専",$G52="非・兼"),"-",VLOOKUP(AO52,'シフト記号表（勤務時間帯)'!$D$5:$L$45,9,FALSE)),VLOOKUP(AO52,'シフト記号表（勤務時間帯)'!$D$5:$L$45,9,FALSE)))</f>
        <v/>
      </c>
      <c r="AP53" s="188" t="str">
        <f>IF(AP52="","",IF(OR(AP52="常-休1",AP52="常-休2",AP52="常-休3"),IF(OR($G52="非・専",$G52="非・兼"),"-",VLOOKUP(AP52,'シフト記号表（勤務時間帯)'!$D$5:$L$45,9,FALSE)),VLOOKUP(AP52,'シフト記号表（勤務時間帯)'!$D$5:$L$45,9,FALSE)))</f>
        <v/>
      </c>
      <c r="AQ53" s="189" t="str">
        <f>IF(AQ52="","",IF(OR(AQ52="常-休1",AQ52="常-休2",AQ52="常-休3"),IF(OR($G52="非・専",$G52="非・兼"),"-",VLOOKUP(AQ52,'シフト記号表（勤務時間帯)'!$D$5:$L$45,9,FALSE)),VLOOKUP(AQ52,'シフト記号表（勤務時間帯)'!$D$5:$L$45,9,FALSE)))</f>
        <v/>
      </c>
      <c r="AR53" s="189" t="str">
        <f>IF(AR52="","",IF(OR(AR52="常-休1",AR52="常-休2",AR52="常-休3"),IF(OR($G52="非・専",$G52="非・兼"),"-",VLOOKUP(AR52,'シフト記号表（勤務時間帯)'!$D$5:$L$45,9,FALSE)),VLOOKUP(AR52,'シフト記号表（勤務時間帯)'!$D$5:$L$45,9,FALSE)))</f>
        <v/>
      </c>
      <c r="AS53" s="189" t="str">
        <f>IF(AS52="","",IF(OR(AS52="常-休1",AS52="常-休2",AS52="常-休3"),IF(OR($G52="非・専",$G52="非・兼"),"-",VLOOKUP(AS52,'シフト記号表（勤務時間帯)'!$D$5:$L$45,9,FALSE)),VLOOKUP(AS52,'シフト記号表（勤務時間帯)'!$D$5:$L$45,9,FALSE)))</f>
        <v/>
      </c>
      <c r="AT53" s="189" t="str">
        <f>IF(AT52="","",IF(OR(AT52="常-休1",AT52="常-休2",AT52="常-休3"),IF(OR($G52="非・専",$G52="非・兼"),"-",VLOOKUP(AT52,'シフト記号表（勤務時間帯)'!$D$5:$L$45,9,FALSE)),VLOOKUP(AT52,'シフト記号表（勤務時間帯)'!$D$5:$L$45,9,FALSE)))</f>
        <v/>
      </c>
      <c r="AU53" s="189" t="str">
        <f>IF(AU52="","",IF(OR(AU52="常-休1",AU52="常-休2",AU52="常-休3"),IF(OR($G52="非・専",$G52="非・兼"),"-",VLOOKUP(AU52,'シフト記号表（勤務時間帯)'!$D$5:$L$45,9,FALSE)),VLOOKUP(AU52,'シフト記号表（勤務時間帯)'!$D$5:$L$45,9,FALSE)))</f>
        <v/>
      </c>
      <c r="AV53" s="190" t="str">
        <f>IF(AV52="","",IF(OR(AV52="常-休1",AV52="常-休2",AV52="常-休3"),IF(OR($G52="非・専",$G52="非・兼"),"-",VLOOKUP(AV52,'シフト記号表（勤務時間帯)'!$D$5:$L$45,9,FALSE)),VLOOKUP(AV52,'シフト記号表（勤務時間帯)'!$D$5:$L$45,9,FALSE)))</f>
        <v/>
      </c>
      <c r="AW53" s="188" t="str">
        <f>IF(AW52="","",IF(OR(AW52="常-休1",AW52="常-休2",AW52="常-休3"),IF(OR($G52="非・専",$G52="非・兼"),"-",VLOOKUP(AW52,'シフト記号表（勤務時間帯)'!$D$5:$L$45,9,FALSE)),VLOOKUP(AW52,'シフト記号表（勤務時間帯)'!$D$5:$L$45,9,FALSE)))</f>
        <v/>
      </c>
      <c r="AX53" s="189" t="str">
        <f>IF(AX52="","",IF(OR(AX52="常-休1",AX52="常-休2",AX52="常-休3"),IF(OR($G52="非・専",$G52="非・兼"),"-",VLOOKUP(AX52,'シフト記号表（勤務時間帯)'!$D$5:$L$45,9,FALSE)),VLOOKUP(AX52,'シフト記号表（勤務時間帯)'!$D$5:$L$45,9,FALSE)))</f>
        <v/>
      </c>
      <c r="AY53" s="190" t="str">
        <f>IF(AY52="","",IF(OR(AY52="常-休1",AY52="常-休2",AY52="常-休3"),IF(OR($G52="非・専",$G52="非・兼"),"-",VLOOKUP(AY52,'シフト記号表（勤務時間帯)'!$D$5:$L$45,9,FALSE)),VLOOKUP(AY52,'シフト記号表（勤務時間帯)'!$D$5:$L$45,9,FALSE)))</f>
        <v/>
      </c>
      <c r="AZ53" s="199">
        <f>IF($BE$3="予定",SUM(U53:AV53),IF($BE$3="実績",SUM(U53:AY53),""))</f>
        <v>0</v>
      </c>
      <c r="BA53" s="218">
        <f>AZ53-SUMIF(U54:AY54,"基準",U53:AY53)-SUMIF(U54:AY54,"医ケア",U53:AY53)-SUMIF(U54:AY54,"医連携",U53:AY53)</f>
        <v>0</v>
      </c>
      <c r="BB53" s="201">
        <f>SUMIF(U54:AY54,"基準",U53:AY53)</f>
        <v>0</v>
      </c>
      <c r="BC53" s="202" t="e">
        <f>AZ53/$BE$6</f>
        <v>#DIV/0!</v>
      </c>
      <c r="BD53" s="220" t="e">
        <f>BA53/$BE$6</f>
        <v>#DIV/0!</v>
      </c>
      <c r="BE53" s="321"/>
      <c r="BF53" s="322"/>
      <c r="BG53" s="322"/>
      <c r="BH53" s="322"/>
      <c r="BI53" s="323"/>
      <c r="BJ53" s="338"/>
    </row>
    <row r="54" spans="2:62" ht="20.25" customHeight="1" x14ac:dyDescent="0.4">
      <c r="B54" s="303"/>
      <c r="C54" s="310"/>
      <c r="D54" s="311"/>
      <c r="E54" s="312"/>
      <c r="F54" s="259"/>
      <c r="G54" s="313"/>
      <c r="H54" s="299"/>
      <c r="I54" s="300"/>
      <c r="J54" s="300"/>
      <c r="K54" s="301"/>
      <c r="L54" s="302"/>
      <c r="M54" s="314"/>
      <c r="N54" s="332"/>
      <c r="O54" s="333"/>
      <c r="P54" s="333"/>
      <c r="Q54" s="334"/>
      <c r="R54" s="335" t="str">
        <f>IF(COUNTIF(F53,"看護職員"),"基準・基準_加・医ケア基本報酬・医療連携",IF(COUNTIF(プルダウン・リスト!$C$32:$C$40,'別紙2-1　勤務体制・勤務形態一覧表（児通所）'!F53),"基準職員","－"))</f>
        <v>－</v>
      </c>
      <c r="S54" s="336"/>
      <c r="T54" s="337"/>
      <c r="U54" s="122"/>
      <c r="V54" s="123"/>
      <c r="W54" s="123"/>
      <c r="X54" s="123"/>
      <c r="Y54" s="123"/>
      <c r="Z54" s="123"/>
      <c r="AA54" s="124"/>
      <c r="AB54" s="122"/>
      <c r="AC54" s="123"/>
      <c r="AD54" s="123"/>
      <c r="AE54" s="123"/>
      <c r="AF54" s="123"/>
      <c r="AG54" s="123"/>
      <c r="AH54" s="124"/>
      <c r="AI54" s="122"/>
      <c r="AJ54" s="123"/>
      <c r="AK54" s="123"/>
      <c r="AL54" s="123"/>
      <c r="AM54" s="123"/>
      <c r="AN54" s="123"/>
      <c r="AO54" s="124"/>
      <c r="AP54" s="122"/>
      <c r="AQ54" s="123"/>
      <c r="AR54" s="123"/>
      <c r="AS54" s="123"/>
      <c r="AT54" s="123"/>
      <c r="AU54" s="123"/>
      <c r="AV54" s="124"/>
      <c r="AW54" s="122"/>
      <c r="AX54" s="123"/>
      <c r="AY54" s="124"/>
      <c r="AZ54" s="203"/>
      <c r="BA54" s="221"/>
      <c r="BB54" s="222"/>
      <c r="BC54" s="206"/>
      <c r="BD54" s="207"/>
      <c r="BE54" s="321"/>
      <c r="BF54" s="322"/>
      <c r="BG54" s="322"/>
      <c r="BH54" s="322"/>
      <c r="BI54" s="323"/>
      <c r="BJ54" s="338"/>
    </row>
    <row r="55" spans="2:62" ht="20.25" customHeight="1" x14ac:dyDescent="0.4">
      <c r="B55" s="303">
        <f t="shared" ref="B55" si="8">B52+1</f>
        <v>12</v>
      </c>
      <c r="C55" s="304"/>
      <c r="D55" s="305"/>
      <c r="E55" s="306"/>
      <c r="F55" s="257"/>
      <c r="G55" s="313"/>
      <c r="H55" s="293"/>
      <c r="I55" s="294"/>
      <c r="J55" s="294"/>
      <c r="K55" s="295"/>
      <c r="L55" s="302"/>
      <c r="M55" s="314"/>
      <c r="N55" s="315"/>
      <c r="O55" s="316"/>
      <c r="P55" s="316"/>
      <c r="Q55" s="317"/>
      <c r="R55" s="318" t="s">
        <v>23</v>
      </c>
      <c r="S55" s="319"/>
      <c r="T55" s="320"/>
      <c r="U55" s="37"/>
      <c r="V55" s="38"/>
      <c r="W55" s="38"/>
      <c r="X55" s="38"/>
      <c r="Y55" s="38"/>
      <c r="Z55" s="38"/>
      <c r="AA55" s="39"/>
      <c r="AB55" s="37"/>
      <c r="AC55" s="38"/>
      <c r="AD55" s="38"/>
      <c r="AE55" s="38"/>
      <c r="AF55" s="38"/>
      <c r="AG55" s="38"/>
      <c r="AH55" s="39"/>
      <c r="AI55" s="37"/>
      <c r="AJ55" s="38"/>
      <c r="AK55" s="38"/>
      <c r="AL55" s="38"/>
      <c r="AM55" s="38"/>
      <c r="AN55" s="38"/>
      <c r="AO55" s="39"/>
      <c r="AP55" s="37"/>
      <c r="AQ55" s="38"/>
      <c r="AR55" s="38"/>
      <c r="AS55" s="38"/>
      <c r="AT55" s="38"/>
      <c r="AU55" s="38"/>
      <c r="AV55" s="39"/>
      <c r="AW55" s="37"/>
      <c r="AX55" s="38"/>
      <c r="AY55" s="39"/>
      <c r="AZ55" s="208"/>
      <c r="BA55" s="209"/>
      <c r="BB55" s="210"/>
      <c r="BC55" s="211"/>
      <c r="BD55" s="212"/>
      <c r="BE55" s="321"/>
      <c r="BF55" s="322"/>
      <c r="BG55" s="322"/>
      <c r="BH55" s="322"/>
      <c r="BI55" s="323"/>
      <c r="BJ55" s="338"/>
    </row>
    <row r="56" spans="2:62" ht="20.25" customHeight="1" x14ac:dyDescent="0.4">
      <c r="B56" s="303"/>
      <c r="C56" s="307"/>
      <c r="D56" s="308"/>
      <c r="E56" s="309"/>
      <c r="F56" s="173">
        <f>C55</f>
        <v>0</v>
      </c>
      <c r="G56" s="313"/>
      <c r="H56" s="296"/>
      <c r="I56" s="297"/>
      <c r="J56" s="297"/>
      <c r="K56" s="298"/>
      <c r="L56" s="302"/>
      <c r="M56" s="314"/>
      <c r="N56" s="329"/>
      <c r="O56" s="330"/>
      <c r="P56" s="330"/>
      <c r="Q56" s="331"/>
      <c r="R56" s="326" t="s">
        <v>9</v>
      </c>
      <c r="S56" s="327"/>
      <c r="T56" s="328"/>
      <c r="U56" s="188" t="str">
        <f>IF(U55="","",IF(OR(U55="常-休1",U55="常-休2",U55="常-休3"),IF(OR($G55="非・専",$G55="非・兼"),"-",VLOOKUP(U55,'シフト記号表（勤務時間帯)'!$D$5:$L$45,9,FALSE)),VLOOKUP(U55,'シフト記号表（勤務時間帯)'!$D$5:$L$45,9,FALSE)))</f>
        <v/>
      </c>
      <c r="V56" s="189" t="str">
        <f>IF(V55="","",IF(OR(V55="常-休1",V55="常-休2",V55="常-休3"),IF(OR($G55="非・専",$G55="非・兼"),"-",VLOOKUP(V55,'シフト記号表（勤務時間帯)'!$D$5:$L$45,9,FALSE)),VLOOKUP(V55,'シフト記号表（勤務時間帯)'!$D$5:$L$45,9,FALSE)))</f>
        <v/>
      </c>
      <c r="W56" s="189" t="str">
        <f>IF(W55="","",IF(OR(W55="常-休1",W55="常-休2",W55="常-休3"),IF(OR($G55="非・専",$G55="非・兼"),"-",VLOOKUP(W55,'シフト記号表（勤務時間帯)'!$D$5:$L$45,9,FALSE)),VLOOKUP(W55,'シフト記号表（勤務時間帯)'!$D$5:$L$45,9,FALSE)))</f>
        <v/>
      </c>
      <c r="X56" s="189" t="str">
        <f>IF(X55="","",IF(OR(X55="常-休1",X55="常-休2",X55="常-休3"),IF(OR($G55="非・専",$G55="非・兼"),"-",VLOOKUP(X55,'シフト記号表（勤務時間帯)'!$D$5:$L$45,9,FALSE)),VLOOKUP(X55,'シフト記号表（勤務時間帯)'!$D$5:$L$45,9,FALSE)))</f>
        <v/>
      </c>
      <c r="Y56" s="189" t="str">
        <f>IF(Y55="","",IF(OR(Y55="常-休1",Y55="常-休2",Y55="常-休3"),IF(OR($G55="非・専",$G55="非・兼"),"-",VLOOKUP(Y55,'シフト記号表（勤務時間帯)'!$D$5:$L$45,9,FALSE)),VLOOKUP(Y55,'シフト記号表（勤務時間帯)'!$D$5:$L$45,9,FALSE)))</f>
        <v/>
      </c>
      <c r="Z56" s="189" t="str">
        <f>IF(Z55="","",IF(OR(Z55="常-休1",Z55="常-休2",Z55="常-休3"),IF(OR($G55="非・専",$G55="非・兼"),"-",VLOOKUP(Z55,'シフト記号表（勤務時間帯)'!$D$5:$L$45,9,FALSE)),VLOOKUP(Z55,'シフト記号表（勤務時間帯)'!$D$5:$L$45,9,FALSE)))</f>
        <v/>
      </c>
      <c r="AA56" s="190" t="str">
        <f>IF(AA55="","",IF(OR(AA55="常-休1",AA55="常-休2",AA55="常-休3"),IF(OR($G55="非・専",$G55="非・兼"),"-",VLOOKUP(AA55,'シフト記号表（勤務時間帯)'!$D$5:$L$45,9,FALSE)),VLOOKUP(AA55,'シフト記号表（勤務時間帯)'!$D$5:$L$45,9,FALSE)))</f>
        <v/>
      </c>
      <c r="AB56" s="188" t="str">
        <f>IF(AB55="","",IF(OR(AB55="常-休1",AB55="常-休2",AB55="常-休3"),IF(OR($G55="非・専",$G55="非・兼"),"-",VLOOKUP(AB55,'シフト記号表（勤務時間帯)'!$D$5:$L$45,9,FALSE)),VLOOKUP(AB55,'シフト記号表（勤務時間帯)'!$D$5:$L$45,9,FALSE)))</f>
        <v/>
      </c>
      <c r="AC56" s="189" t="str">
        <f>IF(AC55="","",IF(OR(AC55="常-休1",AC55="常-休2",AC55="常-休3"),IF(OR($G55="非・専",$G55="非・兼"),"-",VLOOKUP(AC55,'シフト記号表（勤務時間帯)'!$D$5:$L$45,9,FALSE)),VLOOKUP(AC55,'シフト記号表（勤務時間帯)'!$D$5:$L$45,9,FALSE)))</f>
        <v/>
      </c>
      <c r="AD56" s="189" t="str">
        <f>IF(AD55="","",IF(OR(AD55="常-休1",AD55="常-休2",AD55="常-休3"),IF(OR($G55="非・専",$G55="非・兼"),"-",VLOOKUP(AD55,'シフト記号表（勤務時間帯)'!$D$5:$L$45,9,FALSE)),VLOOKUP(AD55,'シフト記号表（勤務時間帯)'!$D$5:$L$45,9,FALSE)))</f>
        <v/>
      </c>
      <c r="AE56" s="189" t="str">
        <f>IF(AE55="","",IF(OR(AE55="常-休1",AE55="常-休2",AE55="常-休3"),IF(OR($G55="非・専",$G55="非・兼"),"-",VLOOKUP(AE55,'シフト記号表（勤務時間帯)'!$D$5:$L$45,9,FALSE)),VLOOKUP(AE55,'シフト記号表（勤務時間帯)'!$D$5:$L$45,9,FALSE)))</f>
        <v/>
      </c>
      <c r="AF56" s="189" t="str">
        <f>IF(AF55="","",IF(OR(AF55="常-休1",AF55="常-休2",AF55="常-休3"),IF(OR($G55="非・専",$G55="非・兼"),"-",VLOOKUP(AF55,'シフト記号表（勤務時間帯)'!$D$5:$L$45,9,FALSE)),VLOOKUP(AF55,'シフト記号表（勤務時間帯)'!$D$5:$L$45,9,FALSE)))</f>
        <v/>
      </c>
      <c r="AG56" s="189" t="str">
        <f>IF(AG55="","",IF(OR(AG55="常-休1",AG55="常-休2",AG55="常-休3"),IF(OR($G55="非・専",$G55="非・兼"),"-",VLOOKUP(AG55,'シフト記号表（勤務時間帯)'!$D$5:$L$45,9,FALSE)),VLOOKUP(AG55,'シフト記号表（勤務時間帯)'!$D$5:$L$45,9,FALSE)))</f>
        <v/>
      </c>
      <c r="AH56" s="190" t="str">
        <f>IF(AH55="","",IF(OR(AH55="常-休1",AH55="常-休2",AH55="常-休3"),IF(OR($G55="非・専",$G55="非・兼"),"-",VLOOKUP(AH55,'シフト記号表（勤務時間帯)'!$D$5:$L$45,9,FALSE)),VLOOKUP(AH55,'シフト記号表（勤務時間帯)'!$D$5:$L$45,9,FALSE)))</f>
        <v/>
      </c>
      <c r="AI56" s="188" t="str">
        <f>IF(AI55="","",IF(OR(AI55="常-休1",AI55="常-休2",AI55="常-休3"),IF(OR($G55="非・専",$G55="非・兼"),"-",VLOOKUP(AI55,'シフト記号表（勤務時間帯)'!$D$5:$L$45,9,FALSE)),VLOOKUP(AI55,'シフト記号表（勤務時間帯)'!$D$5:$L$45,9,FALSE)))</f>
        <v/>
      </c>
      <c r="AJ56" s="189" t="str">
        <f>IF(AJ55="","",IF(OR(AJ55="常-休1",AJ55="常-休2",AJ55="常-休3"),IF(OR($G55="非・専",$G55="非・兼"),"-",VLOOKUP(AJ55,'シフト記号表（勤務時間帯)'!$D$5:$L$45,9,FALSE)),VLOOKUP(AJ55,'シフト記号表（勤務時間帯)'!$D$5:$L$45,9,FALSE)))</f>
        <v/>
      </c>
      <c r="AK56" s="189" t="str">
        <f>IF(AK55="","",IF(OR(AK55="常-休1",AK55="常-休2",AK55="常-休3"),IF(OR($G55="非・専",$G55="非・兼"),"-",VLOOKUP(AK55,'シフト記号表（勤務時間帯)'!$D$5:$L$45,9,FALSE)),VLOOKUP(AK55,'シフト記号表（勤務時間帯)'!$D$5:$L$45,9,FALSE)))</f>
        <v/>
      </c>
      <c r="AL56" s="189" t="str">
        <f>IF(AL55="","",IF(OR(AL55="常-休1",AL55="常-休2",AL55="常-休3"),IF(OR($G55="非・専",$G55="非・兼"),"-",VLOOKUP(AL55,'シフト記号表（勤務時間帯)'!$D$5:$L$45,9,FALSE)),VLOOKUP(AL55,'シフト記号表（勤務時間帯)'!$D$5:$L$45,9,FALSE)))</f>
        <v/>
      </c>
      <c r="AM56" s="189" t="str">
        <f>IF(AM55="","",IF(OR(AM55="常-休1",AM55="常-休2",AM55="常-休3"),IF(OR($G55="非・専",$G55="非・兼"),"-",VLOOKUP(AM55,'シフト記号表（勤務時間帯)'!$D$5:$L$45,9,FALSE)),VLOOKUP(AM55,'シフト記号表（勤務時間帯)'!$D$5:$L$45,9,FALSE)))</f>
        <v/>
      </c>
      <c r="AN56" s="189" t="str">
        <f>IF(AN55="","",IF(OR(AN55="常-休1",AN55="常-休2",AN55="常-休3"),IF(OR($G55="非・専",$G55="非・兼"),"-",VLOOKUP(AN55,'シフト記号表（勤務時間帯)'!$D$5:$L$45,9,FALSE)),VLOOKUP(AN55,'シフト記号表（勤務時間帯)'!$D$5:$L$45,9,FALSE)))</f>
        <v/>
      </c>
      <c r="AO56" s="190" t="str">
        <f>IF(AO55="","",IF(OR(AO55="常-休1",AO55="常-休2",AO55="常-休3"),IF(OR($G55="非・専",$G55="非・兼"),"-",VLOOKUP(AO55,'シフト記号表（勤務時間帯)'!$D$5:$L$45,9,FALSE)),VLOOKUP(AO55,'シフト記号表（勤務時間帯)'!$D$5:$L$45,9,FALSE)))</f>
        <v/>
      </c>
      <c r="AP56" s="188" t="str">
        <f>IF(AP55="","",IF(OR(AP55="常-休1",AP55="常-休2",AP55="常-休3"),IF(OR($G55="非・専",$G55="非・兼"),"-",VLOOKUP(AP55,'シフト記号表（勤務時間帯)'!$D$5:$L$45,9,FALSE)),VLOOKUP(AP55,'シフト記号表（勤務時間帯)'!$D$5:$L$45,9,FALSE)))</f>
        <v/>
      </c>
      <c r="AQ56" s="189" t="str">
        <f>IF(AQ55="","",IF(OR(AQ55="常-休1",AQ55="常-休2",AQ55="常-休3"),IF(OR($G55="非・専",$G55="非・兼"),"-",VLOOKUP(AQ55,'シフト記号表（勤務時間帯)'!$D$5:$L$45,9,FALSE)),VLOOKUP(AQ55,'シフト記号表（勤務時間帯)'!$D$5:$L$45,9,FALSE)))</f>
        <v/>
      </c>
      <c r="AR56" s="189" t="str">
        <f>IF(AR55="","",IF(OR(AR55="常-休1",AR55="常-休2",AR55="常-休3"),IF(OR($G55="非・専",$G55="非・兼"),"-",VLOOKUP(AR55,'シフト記号表（勤務時間帯)'!$D$5:$L$45,9,FALSE)),VLOOKUP(AR55,'シフト記号表（勤務時間帯)'!$D$5:$L$45,9,FALSE)))</f>
        <v/>
      </c>
      <c r="AS56" s="189" t="str">
        <f>IF(AS55="","",IF(OR(AS55="常-休1",AS55="常-休2",AS55="常-休3"),IF(OR($G55="非・専",$G55="非・兼"),"-",VLOOKUP(AS55,'シフト記号表（勤務時間帯)'!$D$5:$L$45,9,FALSE)),VLOOKUP(AS55,'シフト記号表（勤務時間帯)'!$D$5:$L$45,9,FALSE)))</f>
        <v/>
      </c>
      <c r="AT56" s="189" t="str">
        <f>IF(AT55="","",IF(OR(AT55="常-休1",AT55="常-休2",AT55="常-休3"),IF(OR($G55="非・専",$G55="非・兼"),"-",VLOOKUP(AT55,'シフト記号表（勤務時間帯)'!$D$5:$L$45,9,FALSE)),VLOOKUP(AT55,'シフト記号表（勤務時間帯)'!$D$5:$L$45,9,FALSE)))</f>
        <v/>
      </c>
      <c r="AU56" s="189" t="str">
        <f>IF(AU55="","",IF(OR(AU55="常-休1",AU55="常-休2",AU55="常-休3"),IF(OR($G55="非・専",$G55="非・兼"),"-",VLOOKUP(AU55,'シフト記号表（勤務時間帯)'!$D$5:$L$45,9,FALSE)),VLOOKUP(AU55,'シフト記号表（勤務時間帯)'!$D$5:$L$45,9,FALSE)))</f>
        <v/>
      </c>
      <c r="AV56" s="190" t="str">
        <f>IF(AV55="","",IF(OR(AV55="常-休1",AV55="常-休2",AV55="常-休3"),IF(OR($G55="非・専",$G55="非・兼"),"-",VLOOKUP(AV55,'シフト記号表（勤務時間帯)'!$D$5:$L$45,9,FALSE)),VLOOKUP(AV55,'シフト記号表（勤務時間帯)'!$D$5:$L$45,9,FALSE)))</f>
        <v/>
      </c>
      <c r="AW56" s="188" t="str">
        <f>IF(AW55="","",IF(OR(AW55="常-休1",AW55="常-休2",AW55="常-休3"),IF(OR($G55="非・専",$G55="非・兼"),"-",VLOOKUP(AW55,'シフト記号表（勤務時間帯)'!$D$5:$L$45,9,FALSE)),VLOOKUP(AW55,'シフト記号表（勤務時間帯)'!$D$5:$L$45,9,FALSE)))</f>
        <v/>
      </c>
      <c r="AX56" s="189" t="str">
        <f>IF(AX55="","",IF(OR(AX55="常-休1",AX55="常-休2",AX55="常-休3"),IF(OR($G55="非・専",$G55="非・兼"),"-",VLOOKUP(AX55,'シフト記号表（勤務時間帯)'!$D$5:$L$45,9,FALSE)),VLOOKUP(AX55,'シフト記号表（勤務時間帯)'!$D$5:$L$45,9,FALSE)))</f>
        <v/>
      </c>
      <c r="AY56" s="190" t="str">
        <f>IF(AY55="","",IF(OR(AY55="常-休1",AY55="常-休2",AY55="常-休3"),IF(OR($G55="非・専",$G55="非・兼"),"-",VLOOKUP(AY55,'シフト記号表（勤務時間帯)'!$D$5:$L$45,9,FALSE)),VLOOKUP(AY55,'シフト記号表（勤務時間帯)'!$D$5:$L$45,9,FALSE)))</f>
        <v/>
      </c>
      <c r="AZ56" s="199">
        <f>IF($BE$3="予定",SUM(U56:AV56),IF($BE$3="実績",SUM(U56:AY56),""))</f>
        <v>0</v>
      </c>
      <c r="BA56" s="218">
        <f>AZ56-SUMIF(U57:AY57,"基準",U56:AY56)-SUMIF(U57:AY57,"医ケア",U56:AY56)-SUMIF(U57:AY57,"医連携",U56:AY56)</f>
        <v>0</v>
      </c>
      <c r="BB56" s="201">
        <f>SUMIF(U57:AY57,"基準",U56:AY56)</f>
        <v>0</v>
      </c>
      <c r="BC56" s="202" t="e">
        <f>AZ56/$BE$6</f>
        <v>#DIV/0!</v>
      </c>
      <c r="BD56" s="220" t="e">
        <f>BA56/$BE$6</f>
        <v>#DIV/0!</v>
      </c>
      <c r="BE56" s="321"/>
      <c r="BF56" s="322"/>
      <c r="BG56" s="322"/>
      <c r="BH56" s="322"/>
      <c r="BI56" s="323"/>
      <c r="BJ56" s="338"/>
    </row>
    <row r="57" spans="2:62" ht="20.25" customHeight="1" x14ac:dyDescent="0.4">
      <c r="B57" s="303"/>
      <c r="C57" s="310"/>
      <c r="D57" s="311"/>
      <c r="E57" s="312"/>
      <c r="F57" s="259"/>
      <c r="G57" s="313"/>
      <c r="H57" s="299"/>
      <c r="I57" s="300"/>
      <c r="J57" s="300"/>
      <c r="K57" s="301"/>
      <c r="L57" s="302"/>
      <c r="M57" s="314"/>
      <c r="N57" s="332"/>
      <c r="O57" s="333"/>
      <c r="P57" s="333"/>
      <c r="Q57" s="334"/>
      <c r="R57" s="335" t="str">
        <f>IF(COUNTIF(F56,"看護職員"),"基準・基準_加・医ケア基本報酬・医療連携",IF(COUNTIF(プルダウン・リスト!$C$32:$C$40,'別紙2-1　勤務体制・勤務形態一覧表（児通所）'!F56),"基準職員","－"))</f>
        <v>－</v>
      </c>
      <c r="S57" s="336"/>
      <c r="T57" s="337"/>
      <c r="U57" s="122"/>
      <c r="V57" s="123"/>
      <c r="W57" s="123"/>
      <c r="X57" s="123"/>
      <c r="Y57" s="123"/>
      <c r="Z57" s="123"/>
      <c r="AA57" s="124"/>
      <c r="AB57" s="122"/>
      <c r="AC57" s="123"/>
      <c r="AD57" s="123"/>
      <c r="AE57" s="123"/>
      <c r="AF57" s="123"/>
      <c r="AG57" s="123"/>
      <c r="AH57" s="124"/>
      <c r="AI57" s="122"/>
      <c r="AJ57" s="123"/>
      <c r="AK57" s="123"/>
      <c r="AL57" s="123"/>
      <c r="AM57" s="123"/>
      <c r="AN57" s="123"/>
      <c r="AO57" s="124"/>
      <c r="AP57" s="122"/>
      <c r="AQ57" s="123"/>
      <c r="AR57" s="123"/>
      <c r="AS57" s="123"/>
      <c r="AT57" s="123"/>
      <c r="AU57" s="123"/>
      <c r="AV57" s="124"/>
      <c r="AW57" s="122"/>
      <c r="AX57" s="123"/>
      <c r="AY57" s="124"/>
      <c r="AZ57" s="203"/>
      <c r="BA57" s="221"/>
      <c r="BB57" s="222"/>
      <c r="BC57" s="206"/>
      <c r="BD57" s="207"/>
      <c r="BE57" s="321"/>
      <c r="BF57" s="322"/>
      <c r="BG57" s="322"/>
      <c r="BH57" s="322"/>
      <c r="BI57" s="323"/>
      <c r="BJ57" s="338"/>
    </row>
    <row r="58" spans="2:62" ht="20.25" customHeight="1" x14ac:dyDescent="0.4">
      <c r="B58" s="303">
        <f t="shared" ref="B58" si="9">B55+1</f>
        <v>13</v>
      </c>
      <c r="C58" s="304"/>
      <c r="D58" s="305"/>
      <c r="E58" s="306"/>
      <c r="F58" s="257"/>
      <c r="G58" s="313"/>
      <c r="H58" s="293"/>
      <c r="I58" s="294"/>
      <c r="J58" s="294"/>
      <c r="K58" s="295"/>
      <c r="L58" s="302"/>
      <c r="M58" s="314"/>
      <c r="N58" s="315"/>
      <c r="O58" s="316"/>
      <c r="P58" s="316"/>
      <c r="Q58" s="317"/>
      <c r="R58" s="318" t="s">
        <v>23</v>
      </c>
      <c r="S58" s="319"/>
      <c r="T58" s="320"/>
      <c r="U58" s="37"/>
      <c r="V58" s="38"/>
      <c r="W58" s="38"/>
      <c r="X58" s="38"/>
      <c r="Y58" s="38"/>
      <c r="Z58" s="38"/>
      <c r="AA58" s="39"/>
      <c r="AB58" s="37"/>
      <c r="AC58" s="38"/>
      <c r="AD58" s="38"/>
      <c r="AE58" s="38"/>
      <c r="AF58" s="38"/>
      <c r="AG58" s="38"/>
      <c r="AH58" s="39"/>
      <c r="AI58" s="37"/>
      <c r="AJ58" s="38"/>
      <c r="AK58" s="38"/>
      <c r="AL58" s="38"/>
      <c r="AM58" s="38"/>
      <c r="AN58" s="38"/>
      <c r="AO58" s="39"/>
      <c r="AP58" s="37"/>
      <c r="AQ58" s="38"/>
      <c r="AR58" s="38"/>
      <c r="AS58" s="38"/>
      <c r="AT58" s="38"/>
      <c r="AU58" s="38"/>
      <c r="AV58" s="39"/>
      <c r="AW58" s="37"/>
      <c r="AX58" s="38"/>
      <c r="AY58" s="39"/>
      <c r="AZ58" s="208"/>
      <c r="BA58" s="209"/>
      <c r="BB58" s="210"/>
      <c r="BC58" s="211"/>
      <c r="BD58" s="212"/>
      <c r="BE58" s="321"/>
      <c r="BF58" s="322"/>
      <c r="BG58" s="322"/>
      <c r="BH58" s="322"/>
      <c r="BI58" s="323"/>
      <c r="BJ58" s="338"/>
    </row>
    <row r="59" spans="2:62" ht="20.25" customHeight="1" x14ac:dyDescent="0.4">
      <c r="B59" s="303"/>
      <c r="C59" s="307"/>
      <c r="D59" s="308"/>
      <c r="E59" s="309"/>
      <c r="F59" s="173">
        <f>C58</f>
        <v>0</v>
      </c>
      <c r="G59" s="313"/>
      <c r="H59" s="296"/>
      <c r="I59" s="297"/>
      <c r="J59" s="297"/>
      <c r="K59" s="298"/>
      <c r="L59" s="302"/>
      <c r="M59" s="314"/>
      <c r="N59" s="329"/>
      <c r="O59" s="330"/>
      <c r="P59" s="330"/>
      <c r="Q59" s="331"/>
      <c r="R59" s="326" t="s">
        <v>9</v>
      </c>
      <c r="S59" s="327"/>
      <c r="T59" s="328"/>
      <c r="U59" s="188" t="str">
        <f>IF(U58="","",IF(OR(U58="常-休1",U58="常-休2",U58="常-休3"),IF(OR($G58="非・専",$G58="非・兼"),"-",VLOOKUP(U58,'シフト記号表（勤務時間帯)'!$D$5:$L$45,9,FALSE)),VLOOKUP(U58,'シフト記号表（勤務時間帯)'!$D$5:$L$45,9,FALSE)))</f>
        <v/>
      </c>
      <c r="V59" s="189" t="str">
        <f>IF(V58="","",IF(OR(V58="常-休1",V58="常-休2",V58="常-休3"),IF(OR($G58="非・専",$G58="非・兼"),"-",VLOOKUP(V58,'シフト記号表（勤務時間帯)'!$D$5:$L$45,9,FALSE)),VLOOKUP(V58,'シフト記号表（勤務時間帯)'!$D$5:$L$45,9,FALSE)))</f>
        <v/>
      </c>
      <c r="W59" s="189" t="str">
        <f>IF(W58="","",IF(OR(W58="常-休1",W58="常-休2",W58="常-休3"),IF(OR($G58="非・専",$G58="非・兼"),"-",VLOOKUP(W58,'シフト記号表（勤務時間帯)'!$D$5:$L$45,9,FALSE)),VLOOKUP(W58,'シフト記号表（勤務時間帯)'!$D$5:$L$45,9,FALSE)))</f>
        <v/>
      </c>
      <c r="X59" s="189" t="str">
        <f>IF(X58="","",IF(OR(X58="常-休1",X58="常-休2",X58="常-休3"),IF(OR($G58="非・専",$G58="非・兼"),"-",VLOOKUP(X58,'シフト記号表（勤務時間帯)'!$D$5:$L$45,9,FALSE)),VLOOKUP(X58,'シフト記号表（勤務時間帯)'!$D$5:$L$45,9,FALSE)))</f>
        <v/>
      </c>
      <c r="Y59" s="189" t="str">
        <f>IF(Y58="","",IF(OR(Y58="常-休1",Y58="常-休2",Y58="常-休3"),IF(OR($G58="非・専",$G58="非・兼"),"-",VLOOKUP(Y58,'シフト記号表（勤務時間帯)'!$D$5:$L$45,9,FALSE)),VLOOKUP(Y58,'シフト記号表（勤務時間帯)'!$D$5:$L$45,9,FALSE)))</f>
        <v/>
      </c>
      <c r="Z59" s="189" t="str">
        <f>IF(Z58="","",IF(OR(Z58="常-休1",Z58="常-休2",Z58="常-休3"),IF(OR($G58="非・専",$G58="非・兼"),"-",VLOOKUP(Z58,'シフト記号表（勤務時間帯)'!$D$5:$L$45,9,FALSE)),VLOOKUP(Z58,'シフト記号表（勤務時間帯)'!$D$5:$L$45,9,FALSE)))</f>
        <v/>
      </c>
      <c r="AA59" s="190" t="str">
        <f>IF(AA58="","",IF(OR(AA58="常-休1",AA58="常-休2",AA58="常-休3"),IF(OR($G58="非・専",$G58="非・兼"),"-",VLOOKUP(AA58,'シフト記号表（勤務時間帯)'!$D$5:$L$45,9,FALSE)),VLOOKUP(AA58,'シフト記号表（勤務時間帯)'!$D$5:$L$45,9,FALSE)))</f>
        <v/>
      </c>
      <c r="AB59" s="188" t="str">
        <f>IF(AB58="","",IF(OR(AB58="常-休1",AB58="常-休2",AB58="常-休3"),IF(OR($G58="非・専",$G58="非・兼"),"-",VLOOKUP(AB58,'シフト記号表（勤務時間帯)'!$D$5:$L$45,9,FALSE)),VLOOKUP(AB58,'シフト記号表（勤務時間帯)'!$D$5:$L$45,9,FALSE)))</f>
        <v/>
      </c>
      <c r="AC59" s="189" t="str">
        <f>IF(AC58="","",IF(OR(AC58="常-休1",AC58="常-休2",AC58="常-休3"),IF(OR($G58="非・専",$G58="非・兼"),"-",VLOOKUP(AC58,'シフト記号表（勤務時間帯)'!$D$5:$L$45,9,FALSE)),VLOOKUP(AC58,'シフト記号表（勤務時間帯)'!$D$5:$L$45,9,FALSE)))</f>
        <v/>
      </c>
      <c r="AD59" s="189" t="str">
        <f>IF(AD58="","",IF(OR(AD58="常-休1",AD58="常-休2",AD58="常-休3"),IF(OR($G58="非・専",$G58="非・兼"),"-",VLOOKUP(AD58,'シフト記号表（勤務時間帯)'!$D$5:$L$45,9,FALSE)),VLOOKUP(AD58,'シフト記号表（勤務時間帯)'!$D$5:$L$45,9,FALSE)))</f>
        <v/>
      </c>
      <c r="AE59" s="189" t="str">
        <f>IF(AE58="","",IF(OR(AE58="常-休1",AE58="常-休2",AE58="常-休3"),IF(OR($G58="非・専",$G58="非・兼"),"-",VLOOKUP(AE58,'シフト記号表（勤務時間帯)'!$D$5:$L$45,9,FALSE)),VLOOKUP(AE58,'シフト記号表（勤務時間帯)'!$D$5:$L$45,9,FALSE)))</f>
        <v/>
      </c>
      <c r="AF59" s="189" t="str">
        <f>IF(AF58="","",IF(OR(AF58="常-休1",AF58="常-休2",AF58="常-休3"),IF(OR($G58="非・専",$G58="非・兼"),"-",VLOOKUP(AF58,'シフト記号表（勤務時間帯)'!$D$5:$L$45,9,FALSE)),VLOOKUP(AF58,'シフト記号表（勤務時間帯)'!$D$5:$L$45,9,FALSE)))</f>
        <v/>
      </c>
      <c r="AG59" s="189" t="str">
        <f>IF(AG58="","",IF(OR(AG58="常-休1",AG58="常-休2",AG58="常-休3"),IF(OR($G58="非・専",$G58="非・兼"),"-",VLOOKUP(AG58,'シフト記号表（勤務時間帯)'!$D$5:$L$45,9,FALSE)),VLOOKUP(AG58,'シフト記号表（勤務時間帯)'!$D$5:$L$45,9,FALSE)))</f>
        <v/>
      </c>
      <c r="AH59" s="190" t="str">
        <f>IF(AH58="","",IF(OR(AH58="常-休1",AH58="常-休2",AH58="常-休3"),IF(OR($G58="非・専",$G58="非・兼"),"-",VLOOKUP(AH58,'シフト記号表（勤務時間帯)'!$D$5:$L$45,9,FALSE)),VLOOKUP(AH58,'シフト記号表（勤務時間帯)'!$D$5:$L$45,9,FALSE)))</f>
        <v/>
      </c>
      <c r="AI59" s="188" t="str">
        <f>IF(AI58="","",IF(OR(AI58="常-休1",AI58="常-休2",AI58="常-休3"),IF(OR($G58="非・専",$G58="非・兼"),"-",VLOOKUP(AI58,'シフト記号表（勤務時間帯)'!$D$5:$L$45,9,FALSE)),VLOOKUP(AI58,'シフト記号表（勤務時間帯)'!$D$5:$L$45,9,FALSE)))</f>
        <v/>
      </c>
      <c r="AJ59" s="189" t="str">
        <f>IF(AJ58="","",IF(OR(AJ58="常-休1",AJ58="常-休2",AJ58="常-休3"),IF(OR($G58="非・専",$G58="非・兼"),"-",VLOOKUP(AJ58,'シフト記号表（勤務時間帯)'!$D$5:$L$45,9,FALSE)),VLOOKUP(AJ58,'シフト記号表（勤務時間帯)'!$D$5:$L$45,9,FALSE)))</f>
        <v/>
      </c>
      <c r="AK59" s="189" t="str">
        <f>IF(AK58="","",IF(OR(AK58="常-休1",AK58="常-休2",AK58="常-休3"),IF(OR($G58="非・専",$G58="非・兼"),"-",VLOOKUP(AK58,'シフト記号表（勤務時間帯)'!$D$5:$L$45,9,FALSE)),VLOOKUP(AK58,'シフト記号表（勤務時間帯)'!$D$5:$L$45,9,FALSE)))</f>
        <v/>
      </c>
      <c r="AL59" s="189" t="str">
        <f>IF(AL58="","",IF(OR(AL58="常-休1",AL58="常-休2",AL58="常-休3"),IF(OR($G58="非・専",$G58="非・兼"),"-",VLOOKUP(AL58,'シフト記号表（勤務時間帯)'!$D$5:$L$45,9,FALSE)),VLOOKUP(AL58,'シフト記号表（勤務時間帯)'!$D$5:$L$45,9,FALSE)))</f>
        <v/>
      </c>
      <c r="AM59" s="189" t="str">
        <f>IF(AM58="","",IF(OR(AM58="常-休1",AM58="常-休2",AM58="常-休3"),IF(OR($G58="非・専",$G58="非・兼"),"-",VLOOKUP(AM58,'シフト記号表（勤務時間帯)'!$D$5:$L$45,9,FALSE)),VLOOKUP(AM58,'シフト記号表（勤務時間帯)'!$D$5:$L$45,9,FALSE)))</f>
        <v/>
      </c>
      <c r="AN59" s="189" t="str">
        <f>IF(AN58="","",IF(OR(AN58="常-休1",AN58="常-休2",AN58="常-休3"),IF(OR($G58="非・専",$G58="非・兼"),"-",VLOOKUP(AN58,'シフト記号表（勤務時間帯)'!$D$5:$L$45,9,FALSE)),VLOOKUP(AN58,'シフト記号表（勤務時間帯)'!$D$5:$L$45,9,FALSE)))</f>
        <v/>
      </c>
      <c r="AO59" s="190" t="str">
        <f>IF(AO58="","",IF(OR(AO58="常-休1",AO58="常-休2",AO58="常-休3"),IF(OR($G58="非・専",$G58="非・兼"),"-",VLOOKUP(AO58,'シフト記号表（勤務時間帯)'!$D$5:$L$45,9,FALSE)),VLOOKUP(AO58,'シフト記号表（勤務時間帯)'!$D$5:$L$45,9,FALSE)))</f>
        <v/>
      </c>
      <c r="AP59" s="188" t="str">
        <f>IF(AP58="","",IF(OR(AP58="常-休1",AP58="常-休2",AP58="常-休3"),IF(OR($G58="非・専",$G58="非・兼"),"-",VLOOKUP(AP58,'シフト記号表（勤務時間帯)'!$D$5:$L$45,9,FALSE)),VLOOKUP(AP58,'シフト記号表（勤務時間帯)'!$D$5:$L$45,9,FALSE)))</f>
        <v/>
      </c>
      <c r="AQ59" s="189" t="str">
        <f>IF(AQ58="","",IF(OR(AQ58="常-休1",AQ58="常-休2",AQ58="常-休3"),IF(OR($G58="非・専",$G58="非・兼"),"-",VLOOKUP(AQ58,'シフト記号表（勤務時間帯)'!$D$5:$L$45,9,FALSE)),VLOOKUP(AQ58,'シフト記号表（勤務時間帯)'!$D$5:$L$45,9,FALSE)))</f>
        <v/>
      </c>
      <c r="AR59" s="189" t="str">
        <f>IF(AR58="","",IF(OR(AR58="常-休1",AR58="常-休2",AR58="常-休3"),IF(OR($G58="非・専",$G58="非・兼"),"-",VLOOKUP(AR58,'シフト記号表（勤務時間帯)'!$D$5:$L$45,9,FALSE)),VLOOKUP(AR58,'シフト記号表（勤務時間帯)'!$D$5:$L$45,9,FALSE)))</f>
        <v/>
      </c>
      <c r="AS59" s="189" t="str">
        <f>IF(AS58="","",IF(OR(AS58="常-休1",AS58="常-休2",AS58="常-休3"),IF(OR($G58="非・専",$G58="非・兼"),"-",VLOOKUP(AS58,'シフト記号表（勤務時間帯)'!$D$5:$L$45,9,FALSE)),VLOOKUP(AS58,'シフト記号表（勤務時間帯)'!$D$5:$L$45,9,FALSE)))</f>
        <v/>
      </c>
      <c r="AT59" s="189" t="str">
        <f>IF(AT58="","",IF(OR(AT58="常-休1",AT58="常-休2",AT58="常-休3"),IF(OR($G58="非・専",$G58="非・兼"),"-",VLOOKUP(AT58,'シフト記号表（勤務時間帯)'!$D$5:$L$45,9,FALSE)),VLOOKUP(AT58,'シフト記号表（勤務時間帯)'!$D$5:$L$45,9,FALSE)))</f>
        <v/>
      </c>
      <c r="AU59" s="189" t="str">
        <f>IF(AU58="","",IF(OR(AU58="常-休1",AU58="常-休2",AU58="常-休3"),IF(OR($G58="非・専",$G58="非・兼"),"-",VLOOKUP(AU58,'シフト記号表（勤務時間帯)'!$D$5:$L$45,9,FALSE)),VLOOKUP(AU58,'シフト記号表（勤務時間帯)'!$D$5:$L$45,9,FALSE)))</f>
        <v/>
      </c>
      <c r="AV59" s="190" t="str">
        <f>IF(AV58="","",IF(OR(AV58="常-休1",AV58="常-休2",AV58="常-休3"),IF(OR($G58="非・専",$G58="非・兼"),"-",VLOOKUP(AV58,'シフト記号表（勤務時間帯)'!$D$5:$L$45,9,FALSE)),VLOOKUP(AV58,'シフト記号表（勤務時間帯)'!$D$5:$L$45,9,FALSE)))</f>
        <v/>
      </c>
      <c r="AW59" s="188" t="str">
        <f>IF(AW58="","",IF(OR(AW58="常-休1",AW58="常-休2",AW58="常-休3"),IF(OR($G58="非・専",$G58="非・兼"),"-",VLOOKUP(AW58,'シフト記号表（勤務時間帯)'!$D$5:$L$45,9,FALSE)),VLOOKUP(AW58,'シフト記号表（勤務時間帯)'!$D$5:$L$45,9,FALSE)))</f>
        <v/>
      </c>
      <c r="AX59" s="189" t="str">
        <f>IF(AX58="","",IF(OR(AX58="常-休1",AX58="常-休2",AX58="常-休3"),IF(OR($G58="非・専",$G58="非・兼"),"-",VLOOKUP(AX58,'シフト記号表（勤務時間帯)'!$D$5:$L$45,9,FALSE)),VLOOKUP(AX58,'シフト記号表（勤務時間帯)'!$D$5:$L$45,9,FALSE)))</f>
        <v/>
      </c>
      <c r="AY59" s="190" t="str">
        <f>IF(AY58="","",IF(OR(AY58="常-休1",AY58="常-休2",AY58="常-休3"),IF(OR($G58="非・専",$G58="非・兼"),"-",VLOOKUP(AY58,'シフト記号表（勤務時間帯)'!$D$5:$L$45,9,FALSE)),VLOOKUP(AY58,'シフト記号表（勤務時間帯)'!$D$5:$L$45,9,FALSE)))</f>
        <v/>
      </c>
      <c r="AZ59" s="199">
        <f>IF($BE$3="予定",SUM(U59:AV59),IF($BE$3="実績",SUM(U59:AY59),""))</f>
        <v>0</v>
      </c>
      <c r="BA59" s="218">
        <f>AZ59-SUMIF(U60:AY60,"基準",U59:AY59)-SUMIF(U60:AY60,"医ケア",U59:AY59)-SUMIF(U60:AY60,"医連携",U59:AY59)</f>
        <v>0</v>
      </c>
      <c r="BB59" s="201">
        <f>SUMIF(U60:AY60,"基準",U59:AY59)</f>
        <v>0</v>
      </c>
      <c r="BC59" s="202" t="e">
        <f>AZ59/$BE$6</f>
        <v>#DIV/0!</v>
      </c>
      <c r="BD59" s="220" t="e">
        <f>BA59/$BE$6</f>
        <v>#DIV/0!</v>
      </c>
      <c r="BE59" s="321"/>
      <c r="BF59" s="322"/>
      <c r="BG59" s="322"/>
      <c r="BH59" s="322"/>
      <c r="BI59" s="323"/>
      <c r="BJ59" s="338"/>
    </row>
    <row r="60" spans="2:62" ht="20.25" customHeight="1" x14ac:dyDescent="0.4">
      <c r="B60" s="303"/>
      <c r="C60" s="310"/>
      <c r="D60" s="311"/>
      <c r="E60" s="312"/>
      <c r="F60" s="259"/>
      <c r="G60" s="313"/>
      <c r="H60" s="299"/>
      <c r="I60" s="300"/>
      <c r="J60" s="300"/>
      <c r="K60" s="301"/>
      <c r="L60" s="302"/>
      <c r="M60" s="314"/>
      <c r="N60" s="332"/>
      <c r="O60" s="333"/>
      <c r="P60" s="333"/>
      <c r="Q60" s="334"/>
      <c r="R60" s="335" t="str">
        <f>IF(COUNTIF(F59,"看護職員"),"基準・基準_加・医ケア基本報酬・医療連携",IF(COUNTIF(プルダウン・リスト!$C$32:$C$40,'別紙2-1　勤務体制・勤務形態一覧表（児通所）'!F59),"基準職員","－"))</f>
        <v>－</v>
      </c>
      <c r="S60" s="336"/>
      <c r="T60" s="337"/>
      <c r="U60" s="122"/>
      <c r="V60" s="123"/>
      <c r="W60" s="123"/>
      <c r="X60" s="123"/>
      <c r="Y60" s="123"/>
      <c r="Z60" s="123"/>
      <c r="AA60" s="124"/>
      <c r="AB60" s="122"/>
      <c r="AC60" s="123"/>
      <c r="AD60" s="123"/>
      <c r="AE60" s="123"/>
      <c r="AF60" s="123"/>
      <c r="AG60" s="123"/>
      <c r="AH60" s="124"/>
      <c r="AI60" s="122"/>
      <c r="AJ60" s="123"/>
      <c r="AK60" s="123"/>
      <c r="AL60" s="123"/>
      <c r="AM60" s="123"/>
      <c r="AN60" s="123"/>
      <c r="AO60" s="124"/>
      <c r="AP60" s="122"/>
      <c r="AQ60" s="123"/>
      <c r="AR60" s="123"/>
      <c r="AS60" s="123"/>
      <c r="AT60" s="123"/>
      <c r="AU60" s="123"/>
      <c r="AV60" s="124"/>
      <c r="AW60" s="122"/>
      <c r="AX60" s="123"/>
      <c r="AY60" s="124"/>
      <c r="AZ60" s="203"/>
      <c r="BA60" s="204"/>
      <c r="BB60" s="205"/>
      <c r="BC60" s="206"/>
      <c r="BD60" s="207"/>
      <c r="BE60" s="321"/>
      <c r="BF60" s="322"/>
      <c r="BG60" s="322"/>
      <c r="BH60" s="322"/>
      <c r="BI60" s="323"/>
      <c r="BJ60" s="338"/>
    </row>
    <row r="61" spans="2:62" ht="20.25" customHeight="1" x14ac:dyDescent="0.4">
      <c r="B61" s="303">
        <f t="shared" ref="B61" si="10">B58+1</f>
        <v>14</v>
      </c>
      <c r="C61" s="304"/>
      <c r="D61" s="305"/>
      <c r="E61" s="306"/>
      <c r="F61" s="257"/>
      <c r="G61" s="313"/>
      <c r="H61" s="293"/>
      <c r="I61" s="294"/>
      <c r="J61" s="294"/>
      <c r="K61" s="295"/>
      <c r="L61" s="302"/>
      <c r="M61" s="314"/>
      <c r="N61" s="315"/>
      <c r="O61" s="316"/>
      <c r="P61" s="316"/>
      <c r="Q61" s="317"/>
      <c r="R61" s="318" t="s">
        <v>23</v>
      </c>
      <c r="S61" s="319"/>
      <c r="T61" s="320"/>
      <c r="U61" s="37"/>
      <c r="V61" s="38"/>
      <c r="W61" s="38"/>
      <c r="X61" s="38"/>
      <c r="Y61" s="38"/>
      <c r="Z61" s="38"/>
      <c r="AA61" s="39"/>
      <c r="AB61" s="37"/>
      <c r="AC61" s="38"/>
      <c r="AD61" s="38"/>
      <c r="AE61" s="38"/>
      <c r="AF61" s="38"/>
      <c r="AG61" s="38"/>
      <c r="AH61" s="39"/>
      <c r="AI61" s="37"/>
      <c r="AJ61" s="38"/>
      <c r="AK61" s="38"/>
      <c r="AL61" s="38"/>
      <c r="AM61" s="38"/>
      <c r="AN61" s="38"/>
      <c r="AO61" s="39"/>
      <c r="AP61" s="37"/>
      <c r="AQ61" s="38"/>
      <c r="AR61" s="38"/>
      <c r="AS61" s="38"/>
      <c r="AT61" s="38"/>
      <c r="AU61" s="38"/>
      <c r="AV61" s="39"/>
      <c r="AW61" s="37"/>
      <c r="AX61" s="38"/>
      <c r="AY61" s="39"/>
      <c r="AZ61" s="208"/>
      <c r="BA61" s="209"/>
      <c r="BB61" s="210"/>
      <c r="BC61" s="211"/>
      <c r="BD61" s="212"/>
      <c r="BE61" s="321"/>
      <c r="BF61" s="322"/>
      <c r="BG61" s="322"/>
      <c r="BH61" s="322"/>
      <c r="BI61" s="323"/>
      <c r="BJ61" s="338"/>
    </row>
    <row r="62" spans="2:62" ht="20.25" customHeight="1" x14ac:dyDescent="0.4">
      <c r="B62" s="303"/>
      <c r="C62" s="307"/>
      <c r="D62" s="308"/>
      <c r="E62" s="309"/>
      <c r="F62" s="173">
        <f>C61</f>
        <v>0</v>
      </c>
      <c r="G62" s="313"/>
      <c r="H62" s="296"/>
      <c r="I62" s="297"/>
      <c r="J62" s="297"/>
      <c r="K62" s="298"/>
      <c r="L62" s="302"/>
      <c r="M62" s="314"/>
      <c r="N62" s="329"/>
      <c r="O62" s="330"/>
      <c r="P62" s="330"/>
      <c r="Q62" s="331"/>
      <c r="R62" s="326" t="s">
        <v>9</v>
      </c>
      <c r="S62" s="327"/>
      <c r="T62" s="328"/>
      <c r="U62" s="188" t="str">
        <f>IF(U61="","",IF(OR(U61="常-休1",U61="常-休2",U61="常-休3"),IF(OR($G61="非・専",$G61="非・兼"),"-",VLOOKUP(U61,'シフト記号表（勤務時間帯)'!$D$5:$L$45,9,FALSE)),VLOOKUP(U61,'シフト記号表（勤務時間帯)'!$D$5:$L$45,9,FALSE)))</f>
        <v/>
      </c>
      <c r="V62" s="189" t="str">
        <f>IF(V61="","",IF(OR(V61="常-休1",V61="常-休2",V61="常-休3"),IF(OR($G61="非・専",$G61="非・兼"),"-",VLOOKUP(V61,'シフト記号表（勤務時間帯)'!$D$5:$L$45,9,FALSE)),VLOOKUP(V61,'シフト記号表（勤務時間帯)'!$D$5:$L$45,9,FALSE)))</f>
        <v/>
      </c>
      <c r="W62" s="189" t="str">
        <f>IF(W61="","",IF(OR(W61="常-休1",W61="常-休2",W61="常-休3"),IF(OR($G61="非・専",$G61="非・兼"),"-",VLOOKUP(W61,'シフト記号表（勤務時間帯)'!$D$5:$L$45,9,FALSE)),VLOOKUP(W61,'シフト記号表（勤務時間帯)'!$D$5:$L$45,9,FALSE)))</f>
        <v/>
      </c>
      <c r="X62" s="189" t="str">
        <f>IF(X61="","",IF(OR(X61="常-休1",X61="常-休2",X61="常-休3"),IF(OR($G61="非・専",$G61="非・兼"),"-",VLOOKUP(X61,'シフト記号表（勤務時間帯)'!$D$5:$L$45,9,FALSE)),VLOOKUP(X61,'シフト記号表（勤務時間帯)'!$D$5:$L$45,9,FALSE)))</f>
        <v/>
      </c>
      <c r="Y62" s="189" t="str">
        <f>IF(Y61="","",IF(OR(Y61="常-休1",Y61="常-休2",Y61="常-休3"),IF(OR($G61="非・専",$G61="非・兼"),"-",VLOOKUP(Y61,'シフト記号表（勤務時間帯)'!$D$5:$L$45,9,FALSE)),VLOOKUP(Y61,'シフト記号表（勤務時間帯)'!$D$5:$L$45,9,FALSE)))</f>
        <v/>
      </c>
      <c r="Z62" s="189" t="str">
        <f>IF(Z61="","",IF(OR(Z61="常-休1",Z61="常-休2",Z61="常-休3"),IF(OR($G61="非・専",$G61="非・兼"),"-",VLOOKUP(Z61,'シフト記号表（勤務時間帯)'!$D$5:$L$45,9,FALSE)),VLOOKUP(Z61,'シフト記号表（勤務時間帯)'!$D$5:$L$45,9,FALSE)))</f>
        <v/>
      </c>
      <c r="AA62" s="190" t="str">
        <f>IF(AA61="","",IF(OR(AA61="常-休1",AA61="常-休2",AA61="常-休3"),IF(OR($G61="非・専",$G61="非・兼"),"-",VLOOKUP(AA61,'シフト記号表（勤務時間帯)'!$D$5:$L$45,9,FALSE)),VLOOKUP(AA61,'シフト記号表（勤務時間帯)'!$D$5:$L$45,9,FALSE)))</f>
        <v/>
      </c>
      <c r="AB62" s="188" t="str">
        <f>IF(AB61="","",IF(OR(AB61="常-休1",AB61="常-休2",AB61="常-休3"),IF(OR($G61="非・専",$G61="非・兼"),"-",VLOOKUP(AB61,'シフト記号表（勤務時間帯)'!$D$5:$L$45,9,FALSE)),VLOOKUP(AB61,'シフト記号表（勤務時間帯)'!$D$5:$L$45,9,FALSE)))</f>
        <v/>
      </c>
      <c r="AC62" s="189" t="str">
        <f>IF(AC61="","",IF(OR(AC61="常-休1",AC61="常-休2",AC61="常-休3"),IF(OR($G61="非・専",$G61="非・兼"),"-",VLOOKUP(AC61,'シフト記号表（勤務時間帯)'!$D$5:$L$45,9,FALSE)),VLOOKUP(AC61,'シフト記号表（勤務時間帯)'!$D$5:$L$45,9,FALSE)))</f>
        <v/>
      </c>
      <c r="AD62" s="189" t="str">
        <f>IF(AD61="","",IF(OR(AD61="常-休1",AD61="常-休2",AD61="常-休3"),IF(OR($G61="非・専",$G61="非・兼"),"-",VLOOKUP(AD61,'シフト記号表（勤務時間帯)'!$D$5:$L$45,9,FALSE)),VLOOKUP(AD61,'シフト記号表（勤務時間帯)'!$D$5:$L$45,9,FALSE)))</f>
        <v/>
      </c>
      <c r="AE62" s="189" t="str">
        <f>IF(AE61="","",IF(OR(AE61="常-休1",AE61="常-休2",AE61="常-休3"),IF(OR($G61="非・専",$G61="非・兼"),"-",VLOOKUP(AE61,'シフト記号表（勤務時間帯)'!$D$5:$L$45,9,FALSE)),VLOOKUP(AE61,'シフト記号表（勤務時間帯)'!$D$5:$L$45,9,FALSE)))</f>
        <v/>
      </c>
      <c r="AF62" s="189" t="str">
        <f>IF(AF61="","",IF(OR(AF61="常-休1",AF61="常-休2",AF61="常-休3"),IF(OR($G61="非・専",$G61="非・兼"),"-",VLOOKUP(AF61,'シフト記号表（勤務時間帯)'!$D$5:$L$45,9,FALSE)),VLOOKUP(AF61,'シフト記号表（勤務時間帯)'!$D$5:$L$45,9,FALSE)))</f>
        <v/>
      </c>
      <c r="AG62" s="189" t="str">
        <f>IF(AG61="","",IF(OR(AG61="常-休1",AG61="常-休2",AG61="常-休3"),IF(OR($G61="非・専",$G61="非・兼"),"-",VLOOKUP(AG61,'シフト記号表（勤務時間帯)'!$D$5:$L$45,9,FALSE)),VLOOKUP(AG61,'シフト記号表（勤務時間帯)'!$D$5:$L$45,9,FALSE)))</f>
        <v/>
      </c>
      <c r="AH62" s="190" t="str">
        <f>IF(AH61="","",IF(OR(AH61="常-休1",AH61="常-休2",AH61="常-休3"),IF(OR($G61="非・専",$G61="非・兼"),"-",VLOOKUP(AH61,'シフト記号表（勤務時間帯)'!$D$5:$L$45,9,FALSE)),VLOOKUP(AH61,'シフト記号表（勤務時間帯)'!$D$5:$L$45,9,FALSE)))</f>
        <v/>
      </c>
      <c r="AI62" s="188" t="str">
        <f>IF(AI61="","",IF(OR(AI61="常-休1",AI61="常-休2",AI61="常-休3"),IF(OR($G61="非・専",$G61="非・兼"),"-",VLOOKUP(AI61,'シフト記号表（勤務時間帯)'!$D$5:$L$45,9,FALSE)),VLOOKUP(AI61,'シフト記号表（勤務時間帯)'!$D$5:$L$45,9,FALSE)))</f>
        <v/>
      </c>
      <c r="AJ62" s="189" t="str">
        <f>IF(AJ61="","",IF(OR(AJ61="常-休1",AJ61="常-休2",AJ61="常-休3"),IF(OR($G61="非・専",$G61="非・兼"),"-",VLOOKUP(AJ61,'シフト記号表（勤務時間帯)'!$D$5:$L$45,9,FALSE)),VLOOKUP(AJ61,'シフト記号表（勤務時間帯)'!$D$5:$L$45,9,FALSE)))</f>
        <v/>
      </c>
      <c r="AK62" s="189" t="str">
        <f>IF(AK61="","",IF(OR(AK61="常-休1",AK61="常-休2",AK61="常-休3"),IF(OR($G61="非・専",$G61="非・兼"),"-",VLOOKUP(AK61,'シフト記号表（勤務時間帯)'!$D$5:$L$45,9,FALSE)),VLOOKUP(AK61,'シフト記号表（勤務時間帯)'!$D$5:$L$45,9,FALSE)))</f>
        <v/>
      </c>
      <c r="AL62" s="189" t="str">
        <f>IF(AL61="","",IF(OR(AL61="常-休1",AL61="常-休2",AL61="常-休3"),IF(OR($G61="非・専",$G61="非・兼"),"-",VLOOKUP(AL61,'シフト記号表（勤務時間帯)'!$D$5:$L$45,9,FALSE)),VLOOKUP(AL61,'シフト記号表（勤務時間帯)'!$D$5:$L$45,9,FALSE)))</f>
        <v/>
      </c>
      <c r="AM62" s="189" t="str">
        <f>IF(AM61="","",IF(OR(AM61="常-休1",AM61="常-休2",AM61="常-休3"),IF(OR($G61="非・専",$G61="非・兼"),"-",VLOOKUP(AM61,'シフト記号表（勤務時間帯)'!$D$5:$L$45,9,FALSE)),VLOOKUP(AM61,'シフト記号表（勤務時間帯)'!$D$5:$L$45,9,FALSE)))</f>
        <v/>
      </c>
      <c r="AN62" s="189" t="str">
        <f>IF(AN61="","",IF(OR(AN61="常-休1",AN61="常-休2",AN61="常-休3"),IF(OR($G61="非・専",$G61="非・兼"),"-",VLOOKUP(AN61,'シフト記号表（勤務時間帯)'!$D$5:$L$45,9,FALSE)),VLOOKUP(AN61,'シフト記号表（勤務時間帯)'!$D$5:$L$45,9,FALSE)))</f>
        <v/>
      </c>
      <c r="AO62" s="190" t="str">
        <f>IF(AO61="","",IF(OR(AO61="常-休1",AO61="常-休2",AO61="常-休3"),IF(OR($G61="非・専",$G61="非・兼"),"-",VLOOKUP(AO61,'シフト記号表（勤務時間帯)'!$D$5:$L$45,9,FALSE)),VLOOKUP(AO61,'シフト記号表（勤務時間帯)'!$D$5:$L$45,9,FALSE)))</f>
        <v/>
      </c>
      <c r="AP62" s="188" t="str">
        <f>IF(AP61="","",IF(OR(AP61="常-休1",AP61="常-休2",AP61="常-休3"),IF(OR($G61="非・専",$G61="非・兼"),"-",VLOOKUP(AP61,'シフト記号表（勤務時間帯)'!$D$5:$L$45,9,FALSE)),VLOOKUP(AP61,'シフト記号表（勤務時間帯)'!$D$5:$L$45,9,FALSE)))</f>
        <v/>
      </c>
      <c r="AQ62" s="189" t="str">
        <f>IF(AQ61="","",IF(OR(AQ61="常-休1",AQ61="常-休2",AQ61="常-休3"),IF(OR($G61="非・専",$G61="非・兼"),"-",VLOOKUP(AQ61,'シフト記号表（勤務時間帯)'!$D$5:$L$45,9,FALSE)),VLOOKUP(AQ61,'シフト記号表（勤務時間帯)'!$D$5:$L$45,9,FALSE)))</f>
        <v/>
      </c>
      <c r="AR62" s="189" t="str">
        <f>IF(AR61="","",IF(OR(AR61="常-休1",AR61="常-休2",AR61="常-休3"),IF(OR($G61="非・専",$G61="非・兼"),"-",VLOOKUP(AR61,'シフト記号表（勤務時間帯)'!$D$5:$L$45,9,FALSE)),VLOOKUP(AR61,'シフト記号表（勤務時間帯)'!$D$5:$L$45,9,FALSE)))</f>
        <v/>
      </c>
      <c r="AS62" s="189" t="str">
        <f>IF(AS61="","",IF(OR(AS61="常-休1",AS61="常-休2",AS61="常-休3"),IF(OR($G61="非・専",$G61="非・兼"),"-",VLOOKUP(AS61,'シフト記号表（勤務時間帯)'!$D$5:$L$45,9,FALSE)),VLOOKUP(AS61,'シフト記号表（勤務時間帯)'!$D$5:$L$45,9,FALSE)))</f>
        <v/>
      </c>
      <c r="AT62" s="189" t="str">
        <f>IF(AT61="","",IF(OR(AT61="常-休1",AT61="常-休2",AT61="常-休3"),IF(OR($G61="非・専",$G61="非・兼"),"-",VLOOKUP(AT61,'シフト記号表（勤務時間帯)'!$D$5:$L$45,9,FALSE)),VLOOKUP(AT61,'シフト記号表（勤務時間帯)'!$D$5:$L$45,9,FALSE)))</f>
        <v/>
      </c>
      <c r="AU62" s="189" t="str">
        <f>IF(AU61="","",IF(OR(AU61="常-休1",AU61="常-休2",AU61="常-休3"),IF(OR($G61="非・専",$G61="非・兼"),"-",VLOOKUP(AU61,'シフト記号表（勤務時間帯)'!$D$5:$L$45,9,FALSE)),VLOOKUP(AU61,'シフト記号表（勤務時間帯)'!$D$5:$L$45,9,FALSE)))</f>
        <v/>
      </c>
      <c r="AV62" s="190" t="str">
        <f>IF(AV61="","",IF(OR(AV61="常-休1",AV61="常-休2",AV61="常-休3"),IF(OR($G61="非・専",$G61="非・兼"),"-",VLOOKUP(AV61,'シフト記号表（勤務時間帯)'!$D$5:$L$45,9,FALSE)),VLOOKUP(AV61,'シフト記号表（勤務時間帯)'!$D$5:$L$45,9,FALSE)))</f>
        <v/>
      </c>
      <c r="AW62" s="188" t="str">
        <f>IF(AW61="","",IF(OR(AW61="常-休1",AW61="常-休2",AW61="常-休3"),IF(OR($G61="非・専",$G61="非・兼"),"-",VLOOKUP(AW61,'シフト記号表（勤務時間帯)'!$D$5:$L$45,9,FALSE)),VLOOKUP(AW61,'シフト記号表（勤務時間帯)'!$D$5:$L$45,9,FALSE)))</f>
        <v/>
      </c>
      <c r="AX62" s="189" t="str">
        <f>IF(AX61="","",IF(OR(AX61="常-休1",AX61="常-休2",AX61="常-休3"),IF(OR($G61="非・専",$G61="非・兼"),"-",VLOOKUP(AX61,'シフト記号表（勤務時間帯)'!$D$5:$L$45,9,FALSE)),VLOOKUP(AX61,'シフト記号表（勤務時間帯)'!$D$5:$L$45,9,FALSE)))</f>
        <v/>
      </c>
      <c r="AY62" s="190" t="str">
        <f>IF(AY61="","",IF(OR(AY61="常-休1",AY61="常-休2",AY61="常-休3"),IF(OR($G61="非・専",$G61="非・兼"),"-",VLOOKUP(AY61,'シフト記号表（勤務時間帯)'!$D$5:$L$45,9,FALSE)),VLOOKUP(AY61,'シフト記号表（勤務時間帯)'!$D$5:$L$45,9,FALSE)))</f>
        <v/>
      </c>
      <c r="AZ62" s="199">
        <f>IF($BE$3="予定",SUM(U62:AV62),IF($BE$3="実績",SUM(U62:AY62),""))</f>
        <v>0</v>
      </c>
      <c r="BA62" s="218">
        <f>AZ62-SUMIF(U63:AY63,"基準",U62:AY62)-SUMIF(U63:AY63,"医ケア",U62:AY62)-SUMIF(U63:AY63,"医連携",U62:AY62)</f>
        <v>0</v>
      </c>
      <c r="BB62" s="201">
        <f>SUMIF(U63:AY63,"基準",U62:AY62)</f>
        <v>0</v>
      </c>
      <c r="BC62" s="202" t="e">
        <f>AZ62/$BE$6</f>
        <v>#DIV/0!</v>
      </c>
      <c r="BD62" s="220" t="e">
        <f>BA62/$BE$6</f>
        <v>#DIV/0!</v>
      </c>
      <c r="BE62" s="321"/>
      <c r="BF62" s="322"/>
      <c r="BG62" s="322"/>
      <c r="BH62" s="322"/>
      <c r="BI62" s="323"/>
      <c r="BJ62" s="338"/>
    </row>
    <row r="63" spans="2:62" ht="20.25" customHeight="1" x14ac:dyDescent="0.4">
      <c r="B63" s="303"/>
      <c r="C63" s="310"/>
      <c r="D63" s="311"/>
      <c r="E63" s="312"/>
      <c r="F63" s="259"/>
      <c r="G63" s="313"/>
      <c r="H63" s="299"/>
      <c r="I63" s="300"/>
      <c r="J63" s="300"/>
      <c r="K63" s="301"/>
      <c r="L63" s="302"/>
      <c r="M63" s="314"/>
      <c r="N63" s="332"/>
      <c r="O63" s="333"/>
      <c r="P63" s="333"/>
      <c r="Q63" s="334"/>
      <c r="R63" s="335" t="str">
        <f>IF(COUNTIF(F62,"看護職員"),"基準・基準_加・医ケア基本報酬・医療連携",IF(COUNTIF(プルダウン・リスト!$C$32:$C$40,'別紙2-1　勤務体制・勤務形態一覧表（児通所）'!F62),"基準職員","－"))</f>
        <v>－</v>
      </c>
      <c r="S63" s="336"/>
      <c r="T63" s="337"/>
      <c r="U63" s="122"/>
      <c r="V63" s="123"/>
      <c r="W63" s="123"/>
      <c r="X63" s="123"/>
      <c r="Y63" s="123"/>
      <c r="Z63" s="123"/>
      <c r="AA63" s="124"/>
      <c r="AB63" s="122"/>
      <c r="AC63" s="123"/>
      <c r="AD63" s="123"/>
      <c r="AE63" s="123"/>
      <c r="AF63" s="123"/>
      <c r="AG63" s="123"/>
      <c r="AH63" s="124"/>
      <c r="AI63" s="122"/>
      <c r="AJ63" s="123"/>
      <c r="AK63" s="123"/>
      <c r="AL63" s="123"/>
      <c r="AM63" s="123"/>
      <c r="AN63" s="123"/>
      <c r="AO63" s="124"/>
      <c r="AP63" s="122"/>
      <c r="AQ63" s="123"/>
      <c r="AR63" s="123"/>
      <c r="AS63" s="123"/>
      <c r="AT63" s="123"/>
      <c r="AU63" s="123"/>
      <c r="AV63" s="124"/>
      <c r="AW63" s="122"/>
      <c r="AX63" s="123"/>
      <c r="AY63" s="124"/>
      <c r="AZ63" s="203"/>
      <c r="BA63" s="204"/>
      <c r="BB63" s="205"/>
      <c r="BC63" s="206"/>
      <c r="BD63" s="207"/>
      <c r="BE63" s="321"/>
      <c r="BF63" s="322"/>
      <c r="BG63" s="322"/>
      <c r="BH63" s="322"/>
      <c r="BI63" s="323"/>
      <c r="BJ63" s="338"/>
    </row>
    <row r="64" spans="2:62" ht="20.25" customHeight="1" x14ac:dyDescent="0.4">
      <c r="B64" s="303">
        <f t="shared" ref="B64" si="11">B61+1</f>
        <v>15</v>
      </c>
      <c r="C64" s="304"/>
      <c r="D64" s="305"/>
      <c r="E64" s="306"/>
      <c r="F64" s="257"/>
      <c r="G64" s="313"/>
      <c r="H64" s="293"/>
      <c r="I64" s="294"/>
      <c r="J64" s="294"/>
      <c r="K64" s="295"/>
      <c r="L64" s="302"/>
      <c r="M64" s="314"/>
      <c r="N64" s="315"/>
      <c r="O64" s="316"/>
      <c r="P64" s="316"/>
      <c r="Q64" s="317"/>
      <c r="R64" s="318" t="s">
        <v>23</v>
      </c>
      <c r="S64" s="319"/>
      <c r="T64" s="320"/>
      <c r="U64" s="37"/>
      <c r="V64" s="38"/>
      <c r="W64" s="38"/>
      <c r="X64" s="38"/>
      <c r="Y64" s="38"/>
      <c r="Z64" s="38"/>
      <c r="AA64" s="39"/>
      <c r="AB64" s="37"/>
      <c r="AC64" s="38"/>
      <c r="AD64" s="38"/>
      <c r="AE64" s="38"/>
      <c r="AF64" s="38"/>
      <c r="AG64" s="38"/>
      <c r="AH64" s="39"/>
      <c r="AI64" s="37"/>
      <c r="AJ64" s="38"/>
      <c r="AK64" s="38"/>
      <c r="AL64" s="38"/>
      <c r="AM64" s="38"/>
      <c r="AN64" s="38"/>
      <c r="AO64" s="39"/>
      <c r="AP64" s="37"/>
      <c r="AQ64" s="38"/>
      <c r="AR64" s="38"/>
      <c r="AS64" s="38"/>
      <c r="AT64" s="38"/>
      <c r="AU64" s="38"/>
      <c r="AV64" s="39"/>
      <c r="AW64" s="37"/>
      <c r="AX64" s="38"/>
      <c r="AY64" s="39"/>
      <c r="AZ64" s="208"/>
      <c r="BA64" s="209"/>
      <c r="BB64" s="210"/>
      <c r="BC64" s="211"/>
      <c r="BD64" s="212"/>
      <c r="BE64" s="321"/>
      <c r="BF64" s="322"/>
      <c r="BG64" s="322"/>
      <c r="BH64" s="322"/>
      <c r="BI64" s="323"/>
      <c r="BJ64" s="338"/>
    </row>
    <row r="65" spans="2:62" ht="20.25" customHeight="1" x14ac:dyDescent="0.4">
      <c r="B65" s="303"/>
      <c r="C65" s="307"/>
      <c r="D65" s="308"/>
      <c r="E65" s="309"/>
      <c r="F65" s="173">
        <f>C64</f>
        <v>0</v>
      </c>
      <c r="G65" s="313"/>
      <c r="H65" s="296"/>
      <c r="I65" s="297"/>
      <c r="J65" s="297"/>
      <c r="K65" s="298"/>
      <c r="L65" s="302"/>
      <c r="M65" s="314"/>
      <c r="N65" s="329"/>
      <c r="O65" s="330"/>
      <c r="P65" s="330"/>
      <c r="Q65" s="331"/>
      <c r="R65" s="326" t="s">
        <v>9</v>
      </c>
      <c r="S65" s="327"/>
      <c r="T65" s="328"/>
      <c r="U65" s="188" t="str">
        <f>IF(U64="","",IF(OR(U64="常-休1",U64="常-休2",U64="常-休3"),IF(OR($G64="非・専",$G64="非・兼"),"-",VLOOKUP(U64,'シフト記号表（勤務時間帯)'!$D$5:$L$45,9,FALSE)),VLOOKUP(U64,'シフト記号表（勤務時間帯)'!$D$5:$L$45,9,FALSE)))</f>
        <v/>
      </c>
      <c r="V65" s="189" t="str">
        <f>IF(V64="","",IF(OR(V64="常-休1",V64="常-休2",V64="常-休3"),IF(OR($G64="非・専",$G64="非・兼"),"-",VLOOKUP(V64,'シフト記号表（勤務時間帯)'!$D$5:$L$45,9,FALSE)),VLOOKUP(V64,'シフト記号表（勤務時間帯)'!$D$5:$L$45,9,FALSE)))</f>
        <v/>
      </c>
      <c r="W65" s="189" t="str">
        <f>IF(W64="","",IF(OR(W64="常-休1",W64="常-休2",W64="常-休3"),IF(OR($G64="非・専",$G64="非・兼"),"-",VLOOKUP(W64,'シフト記号表（勤務時間帯)'!$D$5:$L$45,9,FALSE)),VLOOKUP(W64,'シフト記号表（勤務時間帯)'!$D$5:$L$45,9,FALSE)))</f>
        <v/>
      </c>
      <c r="X65" s="189" t="str">
        <f>IF(X64="","",IF(OR(X64="常-休1",X64="常-休2",X64="常-休3"),IF(OR($G64="非・専",$G64="非・兼"),"-",VLOOKUP(X64,'シフト記号表（勤務時間帯)'!$D$5:$L$45,9,FALSE)),VLOOKUP(X64,'シフト記号表（勤務時間帯)'!$D$5:$L$45,9,FALSE)))</f>
        <v/>
      </c>
      <c r="Y65" s="189" t="str">
        <f>IF(Y64="","",IF(OR(Y64="常-休1",Y64="常-休2",Y64="常-休3"),IF(OR($G64="非・専",$G64="非・兼"),"-",VLOOKUP(Y64,'シフト記号表（勤務時間帯)'!$D$5:$L$45,9,FALSE)),VLOOKUP(Y64,'シフト記号表（勤務時間帯)'!$D$5:$L$45,9,FALSE)))</f>
        <v/>
      </c>
      <c r="Z65" s="189" t="str">
        <f>IF(Z64="","",IF(OR(Z64="常-休1",Z64="常-休2",Z64="常-休3"),IF(OR($G64="非・専",$G64="非・兼"),"-",VLOOKUP(Z64,'シフト記号表（勤務時間帯)'!$D$5:$L$45,9,FALSE)),VLOOKUP(Z64,'シフト記号表（勤務時間帯)'!$D$5:$L$45,9,FALSE)))</f>
        <v/>
      </c>
      <c r="AA65" s="190" t="str">
        <f>IF(AA64="","",IF(OR(AA64="常-休1",AA64="常-休2",AA64="常-休3"),IF(OR($G64="非・専",$G64="非・兼"),"-",VLOOKUP(AA64,'シフト記号表（勤務時間帯)'!$D$5:$L$45,9,FALSE)),VLOOKUP(AA64,'シフト記号表（勤務時間帯)'!$D$5:$L$45,9,FALSE)))</f>
        <v/>
      </c>
      <c r="AB65" s="188" t="str">
        <f>IF(AB64="","",IF(OR(AB64="常-休1",AB64="常-休2",AB64="常-休3"),IF(OR($G64="非・専",$G64="非・兼"),"-",VLOOKUP(AB64,'シフト記号表（勤務時間帯)'!$D$5:$L$45,9,FALSE)),VLOOKUP(AB64,'シフト記号表（勤務時間帯)'!$D$5:$L$45,9,FALSE)))</f>
        <v/>
      </c>
      <c r="AC65" s="189" t="str">
        <f>IF(AC64="","",IF(OR(AC64="常-休1",AC64="常-休2",AC64="常-休3"),IF(OR($G64="非・専",$G64="非・兼"),"-",VLOOKUP(AC64,'シフト記号表（勤務時間帯)'!$D$5:$L$45,9,FALSE)),VLOOKUP(AC64,'シフト記号表（勤務時間帯)'!$D$5:$L$45,9,FALSE)))</f>
        <v/>
      </c>
      <c r="AD65" s="189" t="str">
        <f>IF(AD64="","",IF(OR(AD64="常-休1",AD64="常-休2",AD64="常-休3"),IF(OR($G64="非・専",$G64="非・兼"),"-",VLOOKUP(AD64,'シフト記号表（勤務時間帯)'!$D$5:$L$45,9,FALSE)),VLOOKUP(AD64,'シフト記号表（勤務時間帯)'!$D$5:$L$45,9,FALSE)))</f>
        <v/>
      </c>
      <c r="AE65" s="189" t="str">
        <f>IF(AE64="","",IF(OR(AE64="常-休1",AE64="常-休2",AE64="常-休3"),IF(OR($G64="非・専",$G64="非・兼"),"-",VLOOKUP(AE64,'シフト記号表（勤務時間帯)'!$D$5:$L$45,9,FALSE)),VLOOKUP(AE64,'シフト記号表（勤務時間帯)'!$D$5:$L$45,9,FALSE)))</f>
        <v/>
      </c>
      <c r="AF65" s="189" t="str">
        <f>IF(AF64="","",IF(OR(AF64="常-休1",AF64="常-休2",AF64="常-休3"),IF(OR($G64="非・専",$G64="非・兼"),"-",VLOOKUP(AF64,'シフト記号表（勤務時間帯)'!$D$5:$L$45,9,FALSE)),VLOOKUP(AF64,'シフト記号表（勤務時間帯)'!$D$5:$L$45,9,FALSE)))</f>
        <v/>
      </c>
      <c r="AG65" s="189" t="str">
        <f>IF(AG64="","",IF(OR(AG64="常-休1",AG64="常-休2",AG64="常-休3"),IF(OR($G64="非・専",$G64="非・兼"),"-",VLOOKUP(AG64,'シフト記号表（勤務時間帯)'!$D$5:$L$45,9,FALSE)),VLOOKUP(AG64,'シフト記号表（勤務時間帯)'!$D$5:$L$45,9,FALSE)))</f>
        <v/>
      </c>
      <c r="AH65" s="190" t="str">
        <f>IF(AH64="","",IF(OR(AH64="常-休1",AH64="常-休2",AH64="常-休3"),IF(OR($G64="非・専",$G64="非・兼"),"-",VLOOKUP(AH64,'シフト記号表（勤務時間帯)'!$D$5:$L$45,9,FALSE)),VLOOKUP(AH64,'シフト記号表（勤務時間帯)'!$D$5:$L$45,9,FALSE)))</f>
        <v/>
      </c>
      <c r="AI65" s="188" t="str">
        <f>IF(AI64="","",IF(OR(AI64="常-休1",AI64="常-休2",AI64="常-休3"),IF(OR($G64="非・専",$G64="非・兼"),"-",VLOOKUP(AI64,'シフト記号表（勤務時間帯)'!$D$5:$L$45,9,FALSE)),VLOOKUP(AI64,'シフト記号表（勤務時間帯)'!$D$5:$L$45,9,FALSE)))</f>
        <v/>
      </c>
      <c r="AJ65" s="189" t="str">
        <f>IF(AJ64="","",IF(OR(AJ64="常-休1",AJ64="常-休2",AJ64="常-休3"),IF(OR($G64="非・専",$G64="非・兼"),"-",VLOOKUP(AJ64,'シフト記号表（勤務時間帯)'!$D$5:$L$45,9,FALSE)),VLOOKUP(AJ64,'シフト記号表（勤務時間帯)'!$D$5:$L$45,9,FALSE)))</f>
        <v/>
      </c>
      <c r="AK65" s="189" t="str">
        <f>IF(AK64="","",IF(OR(AK64="常-休1",AK64="常-休2",AK64="常-休3"),IF(OR($G64="非・専",$G64="非・兼"),"-",VLOOKUP(AK64,'シフト記号表（勤務時間帯)'!$D$5:$L$45,9,FALSE)),VLOOKUP(AK64,'シフト記号表（勤務時間帯)'!$D$5:$L$45,9,FALSE)))</f>
        <v/>
      </c>
      <c r="AL65" s="189" t="str">
        <f>IF(AL64="","",IF(OR(AL64="常-休1",AL64="常-休2",AL64="常-休3"),IF(OR($G64="非・専",$G64="非・兼"),"-",VLOOKUP(AL64,'シフト記号表（勤務時間帯)'!$D$5:$L$45,9,FALSE)),VLOOKUP(AL64,'シフト記号表（勤務時間帯)'!$D$5:$L$45,9,FALSE)))</f>
        <v/>
      </c>
      <c r="AM65" s="189" t="str">
        <f>IF(AM64="","",IF(OR(AM64="常-休1",AM64="常-休2",AM64="常-休3"),IF(OR($G64="非・専",$G64="非・兼"),"-",VLOOKUP(AM64,'シフト記号表（勤務時間帯)'!$D$5:$L$45,9,FALSE)),VLOOKUP(AM64,'シフト記号表（勤務時間帯)'!$D$5:$L$45,9,FALSE)))</f>
        <v/>
      </c>
      <c r="AN65" s="189" t="str">
        <f>IF(AN64="","",IF(OR(AN64="常-休1",AN64="常-休2",AN64="常-休3"),IF(OR($G64="非・専",$G64="非・兼"),"-",VLOOKUP(AN64,'シフト記号表（勤務時間帯)'!$D$5:$L$45,9,FALSE)),VLOOKUP(AN64,'シフト記号表（勤務時間帯)'!$D$5:$L$45,9,FALSE)))</f>
        <v/>
      </c>
      <c r="AO65" s="190" t="str">
        <f>IF(AO64="","",IF(OR(AO64="常-休1",AO64="常-休2",AO64="常-休3"),IF(OR($G64="非・専",$G64="非・兼"),"-",VLOOKUP(AO64,'シフト記号表（勤務時間帯)'!$D$5:$L$45,9,FALSE)),VLOOKUP(AO64,'シフト記号表（勤務時間帯)'!$D$5:$L$45,9,FALSE)))</f>
        <v/>
      </c>
      <c r="AP65" s="188" t="str">
        <f>IF(AP64="","",IF(OR(AP64="常-休1",AP64="常-休2",AP64="常-休3"),IF(OR($G64="非・専",$G64="非・兼"),"-",VLOOKUP(AP64,'シフト記号表（勤務時間帯)'!$D$5:$L$45,9,FALSE)),VLOOKUP(AP64,'シフト記号表（勤務時間帯)'!$D$5:$L$45,9,FALSE)))</f>
        <v/>
      </c>
      <c r="AQ65" s="189" t="str">
        <f>IF(AQ64="","",IF(OR(AQ64="常-休1",AQ64="常-休2",AQ64="常-休3"),IF(OR($G64="非・専",$G64="非・兼"),"-",VLOOKUP(AQ64,'シフト記号表（勤務時間帯)'!$D$5:$L$45,9,FALSE)),VLOOKUP(AQ64,'シフト記号表（勤務時間帯)'!$D$5:$L$45,9,FALSE)))</f>
        <v/>
      </c>
      <c r="AR65" s="189" t="str">
        <f>IF(AR64="","",IF(OR(AR64="常-休1",AR64="常-休2",AR64="常-休3"),IF(OR($G64="非・専",$G64="非・兼"),"-",VLOOKUP(AR64,'シフト記号表（勤務時間帯)'!$D$5:$L$45,9,FALSE)),VLOOKUP(AR64,'シフト記号表（勤務時間帯)'!$D$5:$L$45,9,FALSE)))</f>
        <v/>
      </c>
      <c r="AS65" s="189" t="str">
        <f>IF(AS64="","",IF(OR(AS64="常-休1",AS64="常-休2",AS64="常-休3"),IF(OR($G64="非・専",$G64="非・兼"),"-",VLOOKUP(AS64,'シフト記号表（勤務時間帯)'!$D$5:$L$45,9,FALSE)),VLOOKUP(AS64,'シフト記号表（勤務時間帯)'!$D$5:$L$45,9,FALSE)))</f>
        <v/>
      </c>
      <c r="AT65" s="189" t="str">
        <f>IF(AT64="","",IF(OR(AT64="常-休1",AT64="常-休2",AT64="常-休3"),IF(OR($G64="非・専",$G64="非・兼"),"-",VLOOKUP(AT64,'シフト記号表（勤務時間帯)'!$D$5:$L$45,9,FALSE)),VLOOKUP(AT64,'シフト記号表（勤務時間帯)'!$D$5:$L$45,9,FALSE)))</f>
        <v/>
      </c>
      <c r="AU65" s="189" t="str">
        <f>IF(AU64="","",IF(OR(AU64="常-休1",AU64="常-休2",AU64="常-休3"),IF(OR($G64="非・専",$G64="非・兼"),"-",VLOOKUP(AU64,'シフト記号表（勤務時間帯)'!$D$5:$L$45,9,FALSE)),VLOOKUP(AU64,'シフト記号表（勤務時間帯)'!$D$5:$L$45,9,FALSE)))</f>
        <v/>
      </c>
      <c r="AV65" s="190" t="str">
        <f>IF(AV64="","",IF(OR(AV64="常-休1",AV64="常-休2",AV64="常-休3"),IF(OR($G64="非・専",$G64="非・兼"),"-",VLOOKUP(AV64,'シフト記号表（勤務時間帯)'!$D$5:$L$45,9,FALSE)),VLOOKUP(AV64,'シフト記号表（勤務時間帯)'!$D$5:$L$45,9,FALSE)))</f>
        <v/>
      </c>
      <c r="AW65" s="188" t="str">
        <f>IF(AW64="","",IF(OR(AW64="常-休1",AW64="常-休2",AW64="常-休3"),IF(OR($G64="非・専",$G64="非・兼"),"-",VLOOKUP(AW64,'シフト記号表（勤務時間帯)'!$D$5:$L$45,9,FALSE)),VLOOKUP(AW64,'シフト記号表（勤務時間帯)'!$D$5:$L$45,9,FALSE)))</f>
        <v/>
      </c>
      <c r="AX65" s="189" t="str">
        <f>IF(AX64="","",IF(OR(AX64="常-休1",AX64="常-休2",AX64="常-休3"),IF(OR($G64="非・専",$G64="非・兼"),"-",VLOOKUP(AX64,'シフト記号表（勤務時間帯)'!$D$5:$L$45,9,FALSE)),VLOOKUP(AX64,'シフト記号表（勤務時間帯)'!$D$5:$L$45,9,FALSE)))</f>
        <v/>
      </c>
      <c r="AY65" s="190" t="str">
        <f>IF(AY64="","",IF(OR(AY64="常-休1",AY64="常-休2",AY64="常-休3"),IF(OR($G64="非・専",$G64="非・兼"),"-",VLOOKUP(AY64,'シフト記号表（勤務時間帯)'!$D$5:$L$45,9,FALSE)),VLOOKUP(AY64,'シフト記号表（勤務時間帯)'!$D$5:$L$45,9,FALSE)))</f>
        <v/>
      </c>
      <c r="AZ65" s="199">
        <f>IF($BE$3="予定",SUM(U65:AV65),IF($BE$3="実績",SUM(U65:AY65),""))</f>
        <v>0</v>
      </c>
      <c r="BA65" s="218">
        <f>AZ65-SUMIF(U66:AY66,"基準",U65:AY65)-SUMIF(U66:AY66,"医ケア",U65:AY65)-SUMIF(U66:AY66,"医連携",U65:AY65)</f>
        <v>0</v>
      </c>
      <c r="BB65" s="201">
        <f>SUMIF(U66:AY66,"基準",U65:AY65)</f>
        <v>0</v>
      </c>
      <c r="BC65" s="202" t="e">
        <f>AZ65/$BE$6</f>
        <v>#DIV/0!</v>
      </c>
      <c r="BD65" s="220" t="e">
        <f>BA65/$BE$6</f>
        <v>#DIV/0!</v>
      </c>
      <c r="BE65" s="321"/>
      <c r="BF65" s="322"/>
      <c r="BG65" s="322"/>
      <c r="BH65" s="322"/>
      <c r="BI65" s="323"/>
      <c r="BJ65" s="338"/>
    </row>
    <row r="66" spans="2:62" ht="20.25" customHeight="1" x14ac:dyDescent="0.4">
      <c r="B66" s="303"/>
      <c r="C66" s="310"/>
      <c r="D66" s="311"/>
      <c r="E66" s="312"/>
      <c r="F66" s="259"/>
      <c r="G66" s="313"/>
      <c r="H66" s="299"/>
      <c r="I66" s="300"/>
      <c r="J66" s="300"/>
      <c r="K66" s="301"/>
      <c r="L66" s="302"/>
      <c r="M66" s="314"/>
      <c r="N66" s="332"/>
      <c r="O66" s="333"/>
      <c r="P66" s="333"/>
      <c r="Q66" s="334"/>
      <c r="R66" s="335" t="str">
        <f>IF(COUNTIF(F65,"看護職員"),"基準・基準_加・医ケア基本報酬・医療連携",IF(COUNTIF(プルダウン・リスト!$C$32:$C$40,'別紙2-1　勤務体制・勤務形態一覧表（児通所）'!F65),"基準職員","－"))</f>
        <v>－</v>
      </c>
      <c r="S66" s="336"/>
      <c r="T66" s="337"/>
      <c r="U66" s="122"/>
      <c r="V66" s="123"/>
      <c r="W66" s="123"/>
      <c r="X66" s="123"/>
      <c r="Y66" s="123"/>
      <c r="Z66" s="123"/>
      <c r="AA66" s="124"/>
      <c r="AB66" s="122"/>
      <c r="AC66" s="123"/>
      <c r="AD66" s="123"/>
      <c r="AE66" s="123"/>
      <c r="AF66" s="123"/>
      <c r="AG66" s="123"/>
      <c r="AH66" s="124"/>
      <c r="AI66" s="122"/>
      <c r="AJ66" s="123"/>
      <c r="AK66" s="123"/>
      <c r="AL66" s="123"/>
      <c r="AM66" s="123"/>
      <c r="AN66" s="123"/>
      <c r="AO66" s="124"/>
      <c r="AP66" s="122"/>
      <c r="AQ66" s="123"/>
      <c r="AR66" s="123"/>
      <c r="AS66" s="123"/>
      <c r="AT66" s="123"/>
      <c r="AU66" s="123"/>
      <c r="AV66" s="124"/>
      <c r="AW66" s="122"/>
      <c r="AX66" s="123"/>
      <c r="AY66" s="124"/>
      <c r="AZ66" s="203"/>
      <c r="BA66" s="204"/>
      <c r="BB66" s="205"/>
      <c r="BC66" s="206"/>
      <c r="BD66" s="207"/>
      <c r="BE66" s="321"/>
      <c r="BF66" s="322"/>
      <c r="BG66" s="322"/>
      <c r="BH66" s="322"/>
      <c r="BI66" s="323"/>
      <c r="BJ66" s="338"/>
    </row>
    <row r="67" spans="2:62" ht="20.25" customHeight="1" x14ac:dyDescent="0.4">
      <c r="B67" s="303">
        <f t="shared" ref="B67" si="12">B64+1</f>
        <v>16</v>
      </c>
      <c r="C67" s="304"/>
      <c r="D67" s="305"/>
      <c r="E67" s="306"/>
      <c r="F67" s="257"/>
      <c r="G67" s="313"/>
      <c r="H67" s="293"/>
      <c r="I67" s="294"/>
      <c r="J67" s="294"/>
      <c r="K67" s="295"/>
      <c r="L67" s="302"/>
      <c r="M67" s="314"/>
      <c r="N67" s="315"/>
      <c r="O67" s="316"/>
      <c r="P67" s="316"/>
      <c r="Q67" s="317"/>
      <c r="R67" s="318" t="s">
        <v>23</v>
      </c>
      <c r="S67" s="319"/>
      <c r="T67" s="320"/>
      <c r="U67" s="37"/>
      <c r="V67" s="38"/>
      <c r="W67" s="38"/>
      <c r="X67" s="38"/>
      <c r="Y67" s="38"/>
      <c r="Z67" s="38"/>
      <c r="AA67" s="39"/>
      <c r="AB67" s="37"/>
      <c r="AC67" s="38"/>
      <c r="AD67" s="38"/>
      <c r="AE67" s="38"/>
      <c r="AF67" s="38"/>
      <c r="AG67" s="38"/>
      <c r="AH67" s="39"/>
      <c r="AI67" s="37"/>
      <c r="AJ67" s="38"/>
      <c r="AK67" s="38"/>
      <c r="AL67" s="38"/>
      <c r="AM67" s="38"/>
      <c r="AN67" s="38"/>
      <c r="AO67" s="39"/>
      <c r="AP67" s="37"/>
      <c r="AQ67" s="38"/>
      <c r="AR67" s="38"/>
      <c r="AS67" s="38"/>
      <c r="AT67" s="38"/>
      <c r="AU67" s="38"/>
      <c r="AV67" s="39"/>
      <c r="AW67" s="37"/>
      <c r="AX67" s="38"/>
      <c r="AY67" s="39"/>
      <c r="AZ67" s="208"/>
      <c r="BA67" s="209"/>
      <c r="BB67" s="210"/>
      <c r="BC67" s="211"/>
      <c r="BD67" s="212"/>
      <c r="BE67" s="321"/>
      <c r="BF67" s="322"/>
      <c r="BG67" s="322"/>
      <c r="BH67" s="322"/>
      <c r="BI67" s="323"/>
      <c r="BJ67" s="338"/>
    </row>
    <row r="68" spans="2:62" ht="20.25" customHeight="1" x14ac:dyDescent="0.4">
      <c r="B68" s="303"/>
      <c r="C68" s="307"/>
      <c r="D68" s="308"/>
      <c r="E68" s="309"/>
      <c r="F68" s="173">
        <f>C67</f>
        <v>0</v>
      </c>
      <c r="G68" s="313"/>
      <c r="H68" s="296"/>
      <c r="I68" s="297"/>
      <c r="J68" s="297"/>
      <c r="K68" s="298"/>
      <c r="L68" s="302"/>
      <c r="M68" s="314"/>
      <c r="N68" s="329"/>
      <c r="O68" s="330"/>
      <c r="P68" s="330"/>
      <c r="Q68" s="331"/>
      <c r="R68" s="326" t="s">
        <v>9</v>
      </c>
      <c r="S68" s="327"/>
      <c r="T68" s="328"/>
      <c r="U68" s="188" t="str">
        <f>IF(U67="","",IF(OR(U67="常-休1",U67="常-休2",U67="常-休3"),IF(OR($G67="非・専",$G67="非・兼"),"-",VLOOKUP(U67,'シフト記号表（勤務時間帯)'!$D$5:$L$45,9,FALSE)),VLOOKUP(U67,'シフト記号表（勤務時間帯)'!$D$5:$L$45,9,FALSE)))</f>
        <v/>
      </c>
      <c r="V68" s="189" t="str">
        <f>IF(V67="","",IF(OR(V67="常-休1",V67="常-休2",V67="常-休3"),IF(OR($G67="非・専",$G67="非・兼"),"-",VLOOKUP(V67,'シフト記号表（勤務時間帯)'!$D$5:$L$45,9,FALSE)),VLOOKUP(V67,'シフト記号表（勤務時間帯)'!$D$5:$L$45,9,FALSE)))</f>
        <v/>
      </c>
      <c r="W68" s="189" t="str">
        <f>IF(W67="","",IF(OR(W67="常-休1",W67="常-休2",W67="常-休3"),IF(OR($G67="非・専",$G67="非・兼"),"-",VLOOKUP(W67,'シフト記号表（勤務時間帯)'!$D$5:$L$45,9,FALSE)),VLOOKUP(W67,'シフト記号表（勤務時間帯)'!$D$5:$L$45,9,FALSE)))</f>
        <v/>
      </c>
      <c r="X68" s="189" t="str">
        <f>IF(X67="","",IF(OR(X67="常-休1",X67="常-休2",X67="常-休3"),IF(OR($G67="非・専",$G67="非・兼"),"-",VLOOKUP(X67,'シフト記号表（勤務時間帯)'!$D$5:$L$45,9,FALSE)),VLOOKUP(X67,'シフト記号表（勤務時間帯)'!$D$5:$L$45,9,FALSE)))</f>
        <v/>
      </c>
      <c r="Y68" s="189" t="str">
        <f>IF(Y67="","",IF(OR(Y67="常-休1",Y67="常-休2",Y67="常-休3"),IF(OR($G67="非・専",$G67="非・兼"),"-",VLOOKUP(Y67,'シフト記号表（勤務時間帯)'!$D$5:$L$45,9,FALSE)),VLOOKUP(Y67,'シフト記号表（勤務時間帯)'!$D$5:$L$45,9,FALSE)))</f>
        <v/>
      </c>
      <c r="Z68" s="189" t="str">
        <f>IF(Z67="","",IF(OR(Z67="常-休1",Z67="常-休2",Z67="常-休3"),IF(OR($G67="非・専",$G67="非・兼"),"-",VLOOKUP(Z67,'シフト記号表（勤務時間帯)'!$D$5:$L$45,9,FALSE)),VLOOKUP(Z67,'シフト記号表（勤務時間帯)'!$D$5:$L$45,9,FALSE)))</f>
        <v/>
      </c>
      <c r="AA68" s="190" t="str">
        <f>IF(AA67="","",IF(OR(AA67="常-休1",AA67="常-休2",AA67="常-休3"),IF(OR($G67="非・専",$G67="非・兼"),"-",VLOOKUP(AA67,'シフト記号表（勤務時間帯)'!$D$5:$L$45,9,FALSE)),VLOOKUP(AA67,'シフト記号表（勤務時間帯)'!$D$5:$L$45,9,FALSE)))</f>
        <v/>
      </c>
      <c r="AB68" s="188" t="str">
        <f>IF(AB67="","",IF(OR(AB67="常-休1",AB67="常-休2",AB67="常-休3"),IF(OR($G67="非・専",$G67="非・兼"),"-",VLOOKUP(AB67,'シフト記号表（勤務時間帯)'!$D$5:$L$45,9,FALSE)),VLOOKUP(AB67,'シフト記号表（勤務時間帯)'!$D$5:$L$45,9,FALSE)))</f>
        <v/>
      </c>
      <c r="AC68" s="189" t="str">
        <f>IF(AC67="","",IF(OR(AC67="常-休1",AC67="常-休2",AC67="常-休3"),IF(OR($G67="非・専",$G67="非・兼"),"-",VLOOKUP(AC67,'シフト記号表（勤務時間帯)'!$D$5:$L$45,9,FALSE)),VLOOKUP(AC67,'シフト記号表（勤務時間帯)'!$D$5:$L$45,9,FALSE)))</f>
        <v/>
      </c>
      <c r="AD68" s="189" t="str">
        <f>IF(AD67="","",IF(OR(AD67="常-休1",AD67="常-休2",AD67="常-休3"),IF(OR($G67="非・専",$G67="非・兼"),"-",VLOOKUP(AD67,'シフト記号表（勤務時間帯)'!$D$5:$L$45,9,FALSE)),VLOOKUP(AD67,'シフト記号表（勤務時間帯)'!$D$5:$L$45,9,FALSE)))</f>
        <v/>
      </c>
      <c r="AE68" s="189" t="str">
        <f>IF(AE67="","",IF(OR(AE67="常-休1",AE67="常-休2",AE67="常-休3"),IF(OR($G67="非・専",$G67="非・兼"),"-",VLOOKUP(AE67,'シフト記号表（勤務時間帯)'!$D$5:$L$45,9,FALSE)),VLOOKUP(AE67,'シフト記号表（勤務時間帯)'!$D$5:$L$45,9,FALSE)))</f>
        <v/>
      </c>
      <c r="AF68" s="189" t="str">
        <f>IF(AF67="","",IF(OR(AF67="常-休1",AF67="常-休2",AF67="常-休3"),IF(OR($G67="非・専",$G67="非・兼"),"-",VLOOKUP(AF67,'シフト記号表（勤務時間帯)'!$D$5:$L$45,9,FALSE)),VLOOKUP(AF67,'シフト記号表（勤務時間帯)'!$D$5:$L$45,9,FALSE)))</f>
        <v/>
      </c>
      <c r="AG68" s="189" t="str">
        <f>IF(AG67="","",IF(OR(AG67="常-休1",AG67="常-休2",AG67="常-休3"),IF(OR($G67="非・専",$G67="非・兼"),"-",VLOOKUP(AG67,'シフト記号表（勤務時間帯)'!$D$5:$L$45,9,FALSE)),VLOOKUP(AG67,'シフト記号表（勤務時間帯)'!$D$5:$L$45,9,FALSE)))</f>
        <v/>
      </c>
      <c r="AH68" s="190" t="str">
        <f>IF(AH67="","",IF(OR(AH67="常-休1",AH67="常-休2",AH67="常-休3"),IF(OR($G67="非・専",$G67="非・兼"),"-",VLOOKUP(AH67,'シフト記号表（勤務時間帯)'!$D$5:$L$45,9,FALSE)),VLOOKUP(AH67,'シフト記号表（勤務時間帯)'!$D$5:$L$45,9,FALSE)))</f>
        <v/>
      </c>
      <c r="AI68" s="188" t="str">
        <f>IF(AI67="","",IF(OR(AI67="常-休1",AI67="常-休2",AI67="常-休3"),IF(OR($G67="非・専",$G67="非・兼"),"-",VLOOKUP(AI67,'シフト記号表（勤務時間帯)'!$D$5:$L$45,9,FALSE)),VLOOKUP(AI67,'シフト記号表（勤務時間帯)'!$D$5:$L$45,9,FALSE)))</f>
        <v/>
      </c>
      <c r="AJ68" s="189" t="str">
        <f>IF(AJ67="","",IF(OR(AJ67="常-休1",AJ67="常-休2",AJ67="常-休3"),IF(OR($G67="非・専",$G67="非・兼"),"-",VLOOKUP(AJ67,'シフト記号表（勤務時間帯)'!$D$5:$L$45,9,FALSE)),VLOOKUP(AJ67,'シフト記号表（勤務時間帯)'!$D$5:$L$45,9,FALSE)))</f>
        <v/>
      </c>
      <c r="AK68" s="189" t="str">
        <f>IF(AK67="","",IF(OR(AK67="常-休1",AK67="常-休2",AK67="常-休3"),IF(OR($G67="非・専",$G67="非・兼"),"-",VLOOKUP(AK67,'シフト記号表（勤務時間帯)'!$D$5:$L$45,9,FALSE)),VLOOKUP(AK67,'シフト記号表（勤務時間帯)'!$D$5:$L$45,9,FALSE)))</f>
        <v/>
      </c>
      <c r="AL68" s="189" t="str">
        <f>IF(AL67="","",IF(OR(AL67="常-休1",AL67="常-休2",AL67="常-休3"),IF(OR($G67="非・専",$G67="非・兼"),"-",VLOOKUP(AL67,'シフト記号表（勤務時間帯)'!$D$5:$L$45,9,FALSE)),VLOOKUP(AL67,'シフト記号表（勤務時間帯)'!$D$5:$L$45,9,FALSE)))</f>
        <v/>
      </c>
      <c r="AM68" s="189" t="str">
        <f>IF(AM67="","",IF(OR(AM67="常-休1",AM67="常-休2",AM67="常-休3"),IF(OR($G67="非・専",$G67="非・兼"),"-",VLOOKUP(AM67,'シフト記号表（勤務時間帯)'!$D$5:$L$45,9,FALSE)),VLOOKUP(AM67,'シフト記号表（勤務時間帯)'!$D$5:$L$45,9,FALSE)))</f>
        <v/>
      </c>
      <c r="AN68" s="189" t="str">
        <f>IF(AN67="","",IF(OR(AN67="常-休1",AN67="常-休2",AN67="常-休3"),IF(OR($G67="非・専",$G67="非・兼"),"-",VLOOKUP(AN67,'シフト記号表（勤務時間帯)'!$D$5:$L$45,9,FALSE)),VLOOKUP(AN67,'シフト記号表（勤務時間帯)'!$D$5:$L$45,9,FALSE)))</f>
        <v/>
      </c>
      <c r="AO68" s="190" t="str">
        <f>IF(AO67="","",IF(OR(AO67="常-休1",AO67="常-休2",AO67="常-休3"),IF(OR($G67="非・専",$G67="非・兼"),"-",VLOOKUP(AO67,'シフト記号表（勤務時間帯)'!$D$5:$L$45,9,FALSE)),VLOOKUP(AO67,'シフト記号表（勤務時間帯)'!$D$5:$L$45,9,FALSE)))</f>
        <v/>
      </c>
      <c r="AP68" s="188" t="str">
        <f>IF(AP67="","",IF(OR(AP67="常-休1",AP67="常-休2",AP67="常-休3"),IF(OR($G67="非・専",$G67="非・兼"),"-",VLOOKUP(AP67,'シフト記号表（勤務時間帯)'!$D$5:$L$45,9,FALSE)),VLOOKUP(AP67,'シフト記号表（勤務時間帯)'!$D$5:$L$45,9,FALSE)))</f>
        <v/>
      </c>
      <c r="AQ68" s="189" t="str">
        <f>IF(AQ67="","",IF(OR(AQ67="常-休1",AQ67="常-休2",AQ67="常-休3"),IF(OR($G67="非・専",$G67="非・兼"),"-",VLOOKUP(AQ67,'シフト記号表（勤務時間帯)'!$D$5:$L$45,9,FALSE)),VLOOKUP(AQ67,'シフト記号表（勤務時間帯)'!$D$5:$L$45,9,FALSE)))</f>
        <v/>
      </c>
      <c r="AR68" s="189" t="str">
        <f>IF(AR67="","",IF(OR(AR67="常-休1",AR67="常-休2",AR67="常-休3"),IF(OR($G67="非・専",$G67="非・兼"),"-",VLOOKUP(AR67,'シフト記号表（勤務時間帯)'!$D$5:$L$45,9,FALSE)),VLOOKUP(AR67,'シフト記号表（勤務時間帯)'!$D$5:$L$45,9,FALSE)))</f>
        <v/>
      </c>
      <c r="AS68" s="189" t="str">
        <f>IF(AS67="","",IF(OR(AS67="常-休1",AS67="常-休2",AS67="常-休3"),IF(OR($G67="非・専",$G67="非・兼"),"-",VLOOKUP(AS67,'シフト記号表（勤務時間帯)'!$D$5:$L$45,9,FALSE)),VLOOKUP(AS67,'シフト記号表（勤務時間帯)'!$D$5:$L$45,9,FALSE)))</f>
        <v/>
      </c>
      <c r="AT68" s="189" t="str">
        <f>IF(AT67="","",IF(OR(AT67="常-休1",AT67="常-休2",AT67="常-休3"),IF(OR($G67="非・専",$G67="非・兼"),"-",VLOOKUP(AT67,'シフト記号表（勤務時間帯)'!$D$5:$L$45,9,FALSE)),VLOOKUP(AT67,'シフト記号表（勤務時間帯)'!$D$5:$L$45,9,FALSE)))</f>
        <v/>
      </c>
      <c r="AU68" s="189" t="str">
        <f>IF(AU67="","",IF(OR(AU67="常-休1",AU67="常-休2",AU67="常-休3"),IF(OR($G67="非・専",$G67="非・兼"),"-",VLOOKUP(AU67,'シフト記号表（勤務時間帯)'!$D$5:$L$45,9,FALSE)),VLOOKUP(AU67,'シフト記号表（勤務時間帯)'!$D$5:$L$45,9,FALSE)))</f>
        <v/>
      </c>
      <c r="AV68" s="190" t="str">
        <f>IF(AV67="","",IF(OR(AV67="常-休1",AV67="常-休2",AV67="常-休3"),IF(OR($G67="非・専",$G67="非・兼"),"-",VLOOKUP(AV67,'シフト記号表（勤務時間帯)'!$D$5:$L$45,9,FALSE)),VLOOKUP(AV67,'シフト記号表（勤務時間帯)'!$D$5:$L$45,9,FALSE)))</f>
        <v/>
      </c>
      <c r="AW68" s="188" t="str">
        <f>IF(AW67="","",IF(OR(AW67="常-休1",AW67="常-休2",AW67="常-休3"),IF(OR($G67="非・専",$G67="非・兼"),"-",VLOOKUP(AW67,'シフト記号表（勤務時間帯)'!$D$5:$L$45,9,FALSE)),VLOOKUP(AW67,'シフト記号表（勤務時間帯)'!$D$5:$L$45,9,FALSE)))</f>
        <v/>
      </c>
      <c r="AX68" s="189" t="str">
        <f>IF(AX67="","",IF(OR(AX67="常-休1",AX67="常-休2",AX67="常-休3"),IF(OR($G67="非・専",$G67="非・兼"),"-",VLOOKUP(AX67,'シフト記号表（勤務時間帯)'!$D$5:$L$45,9,FALSE)),VLOOKUP(AX67,'シフト記号表（勤務時間帯)'!$D$5:$L$45,9,FALSE)))</f>
        <v/>
      </c>
      <c r="AY68" s="190" t="str">
        <f>IF(AY67="","",IF(OR(AY67="常-休1",AY67="常-休2",AY67="常-休3"),IF(OR($G67="非・専",$G67="非・兼"),"-",VLOOKUP(AY67,'シフト記号表（勤務時間帯)'!$D$5:$L$45,9,FALSE)),VLOOKUP(AY67,'シフト記号表（勤務時間帯)'!$D$5:$L$45,9,FALSE)))</f>
        <v/>
      </c>
      <c r="AZ68" s="199">
        <f>IF($BE$3="予定",SUM(U68:AV68),IF($BE$3="実績",SUM(U68:AY68),""))</f>
        <v>0</v>
      </c>
      <c r="BA68" s="218">
        <f>AZ68-SUMIF(U69:AY69,"基準",U68:AY68)-SUMIF(U69:AY69,"医ケア",U68:AY68)-SUMIF(U69:AY69,"医連携",U68:AY68)</f>
        <v>0</v>
      </c>
      <c r="BB68" s="201">
        <f>SUMIF(U69:AY69,"基準",U68:AY68)</f>
        <v>0</v>
      </c>
      <c r="BC68" s="202" t="e">
        <f>AZ68/$BE$6</f>
        <v>#DIV/0!</v>
      </c>
      <c r="BD68" s="220" t="e">
        <f>BA68/$BE$6</f>
        <v>#DIV/0!</v>
      </c>
      <c r="BE68" s="321"/>
      <c r="BF68" s="322"/>
      <c r="BG68" s="322"/>
      <c r="BH68" s="322"/>
      <c r="BI68" s="323"/>
      <c r="BJ68" s="338"/>
    </row>
    <row r="69" spans="2:62" ht="20.25" customHeight="1" x14ac:dyDescent="0.4">
      <c r="B69" s="303"/>
      <c r="C69" s="310"/>
      <c r="D69" s="311"/>
      <c r="E69" s="312"/>
      <c r="F69" s="259"/>
      <c r="G69" s="313"/>
      <c r="H69" s="299"/>
      <c r="I69" s="300"/>
      <c r="J69" s="300"/>
      <c r="K69" s="301"/>
      <c r="L69" s="302"/>
      <c r="M69" s="314"/>
      <c r="N69" s="332"/>
      <c r="O69" s="333"/>
      <c r="P69" s="333"/>
      <c r="Q69" s="334"/>
      <c r="R69" s="335" t="str">
        <f>IF(COUNTIF(F68,"看護職員"),"基準・基準_加・医ケア基本報酬・医療連携",IF(COUNTIF(プルダウン・リスト!$C$32:$C$40,'別紙2-1　勤務体制・勤務形態一覧表（児通所）'!F68),"基準職員","－"))</f>
        <v>－</v>
      </c>
      <c r="S69" s="336"/>
      <c r="T69" s="337"/>
      <c r="U69" s="122"/>
      <c r="V69" s="123"/>
      <c r="W69" s="123"/>
      <c r="X69" s="123"/>
      <c r="Y69" s="123"/>
      <c r="Z69" s="123"/>
      <c r="AA69" s="124"/>
      <c r="AB69" s="122"/>
      <c r="AC69" s="123"/>
      <c r="AD69" s="123"/>
      <c r="AE69" s="123"/>
      <c r="AF69" s="123"/>
      <c r="AG69" s="123"/>
      <c r="AH69" s="124"/>
      <c r="AI69" s="122"/>
      <c r="AJ69" s="123"/>
      <c r="AK69" s="123"/>
      <c r="AL69" s="123"/>
      <c r="AM69" s="123"/>
      <c r="AN69" s="123"/>
      <c r="AO69" s="124"/>
      <c r="AP69" s="122"/>
      <c r="AQ69" s="123"/>
      <c r="AR69" s="123"/>
      <c r="AS69" s="123"/>
      <c r="AT69" s="123"/>
      <c r="AU69" s="123"/>
      <c r="AV69" s="124"/>
      <c r="AW69" s="122"/>
      <c r="AX69" s="123"/>
      <c r="AY69" s="124"/>
      <c r="AZ69" s="203"/>
      <c r="BA69" s="204"/>
      <c r="BB69" s="205"/>
      <c r="BC69" s="206"/>
      <c r="BD69" s="207"/>
      <c r="BE69" s="321"/>
      <c r="BF69" s="322"/>
      <c r="BG69" s="322"/>
      <c r="BH69" s="322"/>
      <c r="BI69" s="323"/>
      <c r="BJ69" s="338"/>
    </row>
    <row r="70" spans="2:62" ht="20.25" customHeight="1" x14ac:dyDescent="0.4">
      <c r="B70" s="303">
        <f t="shared" ref="B70" si="13">B67+1</f>
        <v>17</v>
      </c>
      <c r="C70" s="304"/>
      <c r="D70" s="305"/>
      <c r="E70" s="306"/>
      <c r="F70" s="257"/>
      <c r="G70" s="313"/>
      <c r="H70" s="293"/>
      <c r="I70" s="294"/>
      <c r="J70" s="294"/>
      <c r="K70" s="295"/>
      <c r="L70" s="302"/>
      <c r="M70" s="314"/>
      <c r="N70" s="315"/>
      <c r="O70" s="316"/>
      <c r="P70" s="316"/>
      <c r="Q70" s="317"/>
      <c r="R70" s="318" t="s">
        <v>23</v>
      </c>
      <c r="S70" s="319"/>
      <c r="T70" s="320"/>
      <c r="U70" s="37"/>
      <c r="V70" s="38"/>
      <c r="W70" s="38"/>
      <c r="X70" s="38"/>
      <c r="Y70" s="38"/>
      <c r="Z70" s="38"/>
      <c r="AA70" s="39"/>
      <c r="AB70" s="37"/>
      <c r="AC70" s="38"/>
      <c r="AD70" s="38"/>
      <c r="AE70" s="38"/>
      <c r="AF70" s="38"/>
      <c r="AG70" s="38"/>
      <c r="AH70" s="39"/>
      <c r="AI70" s="37"/>
      <c r="AJ70" s="38"/>
      <c r="AK70" s="38"/>
      <c r="AL70" s="38"/>
      <c r="AM70" s="38"/>
      <c r="AN70" s="38"/>
      <c r="AO70" s="39"/>
      <c r="AP70" s="37"/>
      <c r="AQ70" s="38"/>
      <c r="AR70" s="38"/>
      <c r="AS70" s="38"/>
      <c r="AT70" s="38"/>
      <c r="AU70" s="38"/>
      <c r="AV70" s="39"/>
      <c r="AW70" s="37"/>
      <c r="AX70" s="38"/>
      <c r="AY70" s="39"/>
      <c r="AZ70" s="208"/>
      <c r="BA70" s="209"/>
      <c r="BB70" s="210"/>
      <c r="BC70" s="211"/>
      <c r="BD70" s="212"/>
      <c r="BE70" s="321"/>
      <c r="BF70" s="322"/>
      <c r="BG70" s="322"/>
      <c r="BH70" s="322"/>
      <c r="BI70" s="323"/>
      <c r="BJ70" s="338"/>
    </row>
    <row r="71" spans="2:62" ht="20.25" customHeight="1" x14ac:dyDescent="0.4">
      <c r="B71" s="303"/>
      <c r="C71" s="307"/>
      <c r="D71" s="308"/>
      <c r="E71" s="309"/>
      <c r="F71" s="173">
        <f>C70</f>
        <v>0</v>
      </c>
      <c r="G71" s="313"/>
      <c r="H71" s="296"/>
      <c r="I71" s="297"/>
      <c r="J71" s="297"/>
      <c r="K71" s="298"/>
      <c r="L71" s="302"/>
      <c r="M71" s="314"/>
      <c r="N71" s="329"/>
      <c r="O71" s="330"/>
      <c r="P71" s="330"/>
      <c r="Q71" s="331"/>
      <c r="R71" s="326" t="s">
        <v>9</v>
      </c>
      <c r="S71" s="327"/>
      <c r="T71" s="328"/>
      <c r="U71" s="188" t="str">
        <f>IF(U70="","",IF(OR(U70="常-休1",U70="常-休2",U70="常-休3"),IF(OR($G70="非・専",$G70="非・兼"),"-",VLOOKUP(U70,'シフト記号表（勤務時間帯)'!$D$5:$L$45,9,FALSE)),VLOOKUP(U70,'シフト記号表（勤務時間帯)'!$D$5:$L$45,9,FALSE)))</f>
        <v/>
      </c>
      <c r="V71" s="189" t="str">
        <f>IF(V70="","",IF(OR(V70="常-休1",V70="常-休2",V70="常-休3"),IF(OR($G70="非・専",$G70="非・兼"),"-",VLOOKUP(V70,'シフト記号表（勤務時間帯)'!$D$5:$L$45,9,FALSE)),VLOOKUP(V70,'シフト記号表（勤務時間帯)'!$D$5:$L$45,9,FALSE)))</f>
        <v/>
      </c>
      <c r="W71" s="189" t="str">
        <f>IF(W70="","",IF(OR(W70="常-休1",W70="常-休2",W70="常-休3"),IF(OR($G70="非・専",$G70="非・兼"),"-",VLOOKUP(W70,'シフト記号表（勤務時間帯)'!$D$5:$L$45,9,FALSE)),VLOOKUP(W70,'シフト記号表（勤務時間帯)'!$D$5:$L$45,9,FALSE)))</f>
        <v/>
      </c>
      <c r="X71" s="189" t="str">
        <f>IF(X70="","",IF(OR(X70="常-休1",X70="常-休2",X70="常-休3"),IF(OR($G70="非・専",$G70="非・兼"),"-",VLOOKUP(X70,'シフト記号表（勤務時間帯)'!$D$5:$L$45,9,FALSE)),VLOOKUP(X70,'シフト記号表（勤務時間帯)'!$D$5:$L$45,9,FALSE)))</f>
        <v/>
      </c>
      <c r="Y71" s="189" t="str">
        <f>IF(Y70="","",IF(OR(Y70="常-休1",Y70="常-休2",Y70="常-休3"),IF(OR($G70="非・専",$G70="非・兼"),"-",VLOOKUP(Y70,'シフト記号表（勤務時間帯)'!$D$5:$L$45,9,FALSE)),VLOOKUP(Y70,'シフト記号表（勤務時間帯)'!$D$5:$L$45,9,FALSE)))</f>
        <v/>
      </c>
      <c r="Z71" s="189" t="str">
        <f>IF(Z70="","",IF(OR(Z70="常-休1",Z70="常-休2",Z70="常-休3"),IF(OR($G70="非・専",$G70="非・兼"),"-",VLOOKUP(Z70,'シフト記号表（勤務時間帯)'!$D$5:$L$45,9,FALSE)),VLOOKUP(Z70,'シフト記号表（勤務時間帯)'!$D$5:$L$45,9,FALSE)))</f>
        <v/>
      </c>
      <c r="AA71" s="190" t="str">
        <f>IF(AA70="","",IF(OR(AA70="常-休1",AA70="常-休2",AA70="常-休3"),IF(OR($G70="非・専",$G70="非・兼"),"-",VLOOKUP(AA70,'シフト記号表（勤務時間帯)'!$D$5:$L$45,9,FALSE)),VLOOKUP(AA70,'シフト記号表（勤務時間帯)'!$D$5:$L$45,9,FALSE)))</f>
        <v/>
      </c>
      <c r="AB71" s="188" t="str">
        <f>IF(AB70="","",IF(OR(AB70="常-休1",AB70="常-休2",AB70="常-休3"),IF(OR($G70="非・専",$G70="非・兼"),"-",VLOOKUP(AB70,'シフト記号表（勤務時間帯)'!$D$5:$L$45,9,FALSE)),VLOOKUP(AB70,'シフト記号表（勤務時間帯)'!$D$5:$L$45,9,FALSE)))</f>
        <v/>
      </c>
      <c r="AC71" s="189" t="str">
        <f>IF(AC70="","",IF(OR(AC70="常-休1",AC70="常-休2",AC70="常-休3"),IF(OR($G70="非・専",$G70="非・兼"),"-",VLOOKUP(AC70,'シフト記号表（勤務時間帯)'!$D$5:$L$45,9,FALSE)),VLOOKUP(AC70,'シフト記号表（勤務時間帯)'!$D$5:$L$45,9,FALSE)))</f>
        <v/>
      </c>
      <c r="AD71" s="189" t="str">
        <f>IF(AD70="","",IF(OR(AD70="常-休1",AD70="常-休2",AD70="常-休3"),IF(OR($G70="非・専",$G70="非・兼"),"-",VLOOKUP(AD70,'シフト記号表（勤務時間帯)'!$D$5:$L$45,9,FALSE)),VLOOKUP(AD70,'シフト記号表（勤務時間帯)'!$D$5:$L$45,9,FALSE)))</f>
        <v/>
      </c>
      <c r="AE71" s="189" t="str">
        <f>IF(AE70="","",IF(OR(AE70="常-休1",AE70="常-休2",AE70="常-休3"),IF(OR($G70="非・専",$G70="非・兼"),"-",VLOOKUP(AE70,'シフト記号表（勤務時間帯)'!$D$5:$L$45,9,FALSE)),VLOOKUP(AE70,'シフト記号表（勤務時間帯)'!$D$5:$L$45,9,FALSE)))</f>
        <v/>
      </c>
      <c r="AF71" s="189" t="str">
        <f>IF(AF70="","",IF(OR(AF70="常-休1",AF70="常-休2",AF70="常-休3"),IF(OR($G70="非・専",$G70="非・兼"),"-",VLOOKUP(AF70,'シフト記号表（勤務時間帯)'!$D$5:$L$45,9,FALSE)),VLOOKUP(AF70,'シフト記号表（勤務時間帯)'!$D$5:$L$45,9,FALSE)))</f>
        <v/>
      </c>
      <c r="AG71" s="189" t="str">
        <f>IF(AG70="","",IF(OR(AG70="常-休1",AG70="常-休2",AG70="常-休3"),IF(OR($G70="非・専",$G70="非・兼"),"-",VLOOKUP(AG70,'シフト記号表（勤務時間帯)'!$D$5:$L$45,9,FALSE)),VLOOKUP(AG70,'シフト記号表（勤務時間帯)'!$D$5:$L$45,9,FALSE)))</f>
        <v/>
      </c>
      <c r="AH71" s="190" t="str">
        <f>IF(AH70="","",IF(OR(AH70="常-休1",AH70="常-休2",AH70="常-休3"),IF(OR($G70="非・専",$G70="非・兼"),"-",VLOOKUP(AH70,'シフト記号表（勤務時間帯)'!$D$5:$L$45,9,FALSE)),VLOOKUP(AH70,'シフト記号表（勤務時間帯)'!$D$5:$L$45,9,FALSE)))</f>
        <v/>
      </c>
      <c r="AI71" s="188" t="str">
        <f>IF(AI70="","",IF(OR(AI70="常-休1",AI70="常-休2",AI70="常-休3"),IF(OR($G70="非・専",$G70="非・兼"),"-",VLOOKUP(AI70,'シフト記号表（勤務時間帯)'!$D$5:$L$45,9,FALSE)),VLOOKUP(AI70,'シフト記号表（勤務時間帯)'!$D$5:$L$45,9,FALSE)))</f>
        <v/>
      </c>
      <c r="AJ71" s="189" t="str">
        <f>IF(AJ70="","",IF(OR(AJ70="常-休1",AJ70="常-休2",AJ70="常-休3"),IF(OR($G70="非・専",$G70="非・兼"),"-",VLOOKUP(AJ70,'シフト記号表（勤務時間帯)'!$D$5:$L$45,9,FALSE)),VLOOKUP(AJ70,'シフト記号表（勤務時間帯)'!$D$5:$L$45,9,FALSE)))</f>
        <v/>
      </c>
      <c r="AK71" s="189" t="str">
        <f>IF(AK70="","",IF(OR(AK70="常-休1",AK70="常-休2",AK70="常-休3"),IF(OR($G70="非・専",$G70="非・兼"),"-",VLOOKUP(AK70,'シフト記号表（勤務時間帯)'!$D$5:$L$45,9,FALSE)),VLOOKUP(AK70,'シフト記号表（勤務時間帯)'!$D$5:$L$45,9,FALSE)))</f>
        <v/>
      </c>
      <c r="AL71" s="189" t="str">
        <f>IF(AL70="","",IF(OR(AL70="常-休1",AL70="常-休2",AL70="常-休3"),IF(OR($G70="非・専",$G70="非・兼"),"-",VLOOKUP(AL70,'シフト記号表（勤務時間帯)'!$D$5:$L$45,9,FALSE)),VLOOKUP(AL70,'シフト記号表（勤務時間帯)'!$D$5:$L$45,9,FALSE)))</f>
        <v/>
      </c>
      <c r="AM71" s="189" t="str">
        <f>IF(AM70="","",IF(OR(AM70="常-休1",AM70="常-休2",AM70="常-休3"),IF(OR($G70="非・専",$G70="非・兼"),"-",VLOOKUP(AM70,'シフト記号表（勤務時間帯)'!$D$5:$L$45,9,FALSE)),VLOOKUP(AM70,'シフト記号表（勤務時間帯)'!$D$5:$L$45,9,FALSE)))</f>
        <v/>
      </c>
      <c r="AN71" s="189" t="str">
        <f>IF(AN70="","",IF(OR(AN70="常-休1",AN70="常-休2",AN70="常-休3"),IF(OR($G70="非・専",$G70="非・兼"),"-",VLOOKUP(AN70,'シフト記号表（勤務時間帯)'!$D$5:$L$45,9,FALSE)),VLOOKUP(AN70,'シフト記号表（勤務時間帯)'!$D$5:$L$45,9,FALSE)))</f>
        <v/>
      </c>
      <c r="AO71" s="190" t="str">
        <f>IF(AO70="","",IF(OR(AO70="常-休1",AO70="常-休2",AO70="常-休3"),IF(OR($G70="非・専",$G70="非・兼"),"-",VLOOKUP(AO70,'シフト記号表（勤務時間帯)'!$D$5:$L$45,9,FALSE)),VLOOKUP(AO70,'シフト記号表（勤務時間帯)'!$D$5:$L$45,9,FALSE)))</f>
        <v/>
      </c>
      <c r="AP71" s="188" t="str">
        <f>IF(AP70="","",IF(OR(AP70="常-休1",AP70="常-休2",AP70="常-休3"),IF(OR($G70="非・専",$G70="非・兼"),"-",VLOOKUP(AP70,'シフト記号表（勤務時間帯)'!$D$5:$L$45,9,FALSE)),VLOOKUP(AP70,'シフト記号表（勤務時間帯)'!$D$5:$L$45,9,FALSE)))</f>
        <v/>
      </c>
      <c r="AQ71" s="189" t="str">
        <f>IF(AQ70="","",IF(OR(AQ70="常-休1",AQ70="常-休2",AQ70="常-休3"),IF(OR($G70="非・専",$G70="非・兼"),"-",VLOOKUP(AQ70,'シフト記号表（勤務時間帯)'!$D$5:$L$45,9,FALSE)),VLOOKUP(AQ70,'シフト記号表（勤務時間帯)'!$D$5:$L$45,9,FALSE)))</f>
        <v/>
      </c>
      <c r="AR71" s="189" t="str">
        <f>IF(AR70="","",IF(OR(AR70="常-休1",AR70="常-休2",AR70="常-休3"),IF(OR($G70="非・専",$G70="非・兼"),"-",VLOOKUP(AR70,'シフト記号表（勤務時間帯)'!$D$5:$L$45,9,FALSE)),VLOOKUP(AR70,'シフト記号表（勤務時間帯)'!$D$5:$L$45,9,FALSE)))</f>
        <v/>
      </c>
      <c r="AS71" s="189" t="str">
        <f>IF(AS70="","",IF(OR(AS70="常-休1",AS70="常-休2",AS70="常-休3"),IF(OR($G70="非・専",$G70="非・兼"),"-",VLOOKUP(AS70,'シフト記号表（勤務時間帯)'!$D$5:$L$45,9,FALSE)),VLOOKUP(AS70,'シフト記号表（勤務時間帯)'!$D$5:$L$45,9,FALSE)))</f>
        <v/>
      </c>
      <c r="AT71" s="189" t="str">
        <f>IF(AT70="","",IF(OR(AT70="常-休1",AT70="常-休2",AT70="常-休3"),IF(OR($G70="非・専",$G70="非・兼"),"-",VLOOKUP(AT70,'シフト記号表（勤務時間帯)'!$D$5:$L$45,9,FALSE)),VLOOKUP(AT70,'シフト記号表（勤務時間帯)'!$D$5:$L$45,9,FALSE)))</f>
        <v/>
      </c>
      <c r="AU71" s="189" t="str">
        <f>IF(AU70="","",IF(OR(AU70="常-休1",AU70="常-休2",AU70="常-休3"),IF(OR($G70="非・専",$G70="非・兼"),"-",VLOOKUP(AU70,'シフト記号表（勤務時間帯)'!$D$5:$L$45,9,FALSE)),VLOOKUP(AU70,'シフト記号表（勤務時間帯)'!$D$5:$L$45,9,FALSE)))</f>
        <v/>
      </c>
      <c r="AV71" s="190" t="str">
        <f>IF(AV70="","",IF(OR(AV70="常-休1",AV70="常-休2",AV70="常-休3"),IF(OR($G70="非・専",$G70="非・兼"),"-",VLOOKUP(AV70,'シフト記号表（勤務時間帯)'!$D$5:$L$45,9,FALSE)),VLOOKUP(AV70,'シフト記号表（勤務時間帯)'!$D$5:$L$45,9,FALSE)))</f>
        <v/>
      </c>
      <c r="AW71" s="188" t="str">
        <f>IF(AW70="","",IF(OR(AW70="常-休1",AW70="常-休2",AW70="常-休3"),IF(OR($G70="非・専",$G70="非・兼"),"-",VLOOKUP(AW70,'シフト記号表（勤務時間帯)'!$D$5:$L$45,9,FALSE)),VLOOKUP(AW70,'シフト記号表（勤務時間帯)'!$D$5:$L$45,9,FALSE)))</f>
        <v/>
      </c>
      <c r="AX71" s="189" t="str">
        <f>IF(AX70="","",IF(OR(AX70="常-休1",AX70="常-休2",AX70="常-休3"),IF(OR($G70="非・専",$G70="非・兼"),"-",VLOOKUP(AX70,'シフト記号表（勤務時間帯)'!$D$5:$L$45,9,FALSE)),VLOOKUP(AX70,'シフト記号表（勤務時間帯)'!$D$5:$L$45,9,FALSE)))</f>
        <v/>
      </c>
      <c r="AY71" s="190" t="str">
        <f>IF(AY70="","",IF(OR(AY70="常-休1",AY70="常-休2",AY70="常-休3"),IF(OR($G70="非・専",$G70="非・兼"),"-",VLOOKUP(AY70,'シフト記号表（勤務時間帯)'!$D$5:$L$45,9,FALSE)),VLOOKUP(AY70,'シフト記号表（勤務時間帯)'!$D$5:$L$45,9,FALSE)))</f>
        <v/>
      </c>
      <c r="AZ71" s="199">
        <f>IF($BE$3="予定",SUM(U71:AV71),IF($BE$3="実績",SUM(U71:AY71),""))</f>
        <v>0</v>
      </c>
      <c r="BA71" s="218">
        <f>AZ71-SUMIF(U72:AY72,"基準",U71:AY71)-SUMIF(U72:AY72,"医ケア",U71:AY71)-SUMIF(U72:AY72,"医連携",U71:AY71)</f>
        <v>0</v>
      </c>
      <c r="BB71" s="201">
        <f>SUMIF(U72:AY72,"基準",U71:AY71)</f>
        <v>0</v>
      </c>
      <c r="BC71" s="202" t="e">
        <f>AZ71/$BE$6</f>
        <v>#DIV/0!</v>
      </c>
      <c r="BD71" s="220" t="e">
        <f>BA71/$BE$6</f>
        <v>#DIV/0!</v>
      </c>
      <c r="BE71" s="321"/>
      <c r="BF71" s="322"/>
      <c r="BG71" s="322"/>
      <c r="BH71" s="322"/>
      <c r="BI71" s="323"/>
      <c r="BJ71" s="338"/>
    </row>
    <row r="72" spans="2:62" ht="20.25" customHeight="1" x14ac:dyDescent="0.4">
      <c r="B72" s="303"/>
      <c r="C72" s="310"/>
      <c r="D72" s="311"/>
      <c r="E72" s="312"/>
      <c r="F72" s="259"/>
      <c r="G72" s="313"/>
      <c r="H72" s="299"/>
      <c r="I72" s="300"/>
      <c r="J72" s="300"/>
      <c r="K72" s="301"/>
      <c r="L72" s="302"/>
      <c r="M72" s="314"/>
      <c r="N72" s="332"/>
      <c r="O72" s="333"/>
      <c r="P72" s="333"/>
      <c r="Q72" s="334"/>
      <c r="R72" s="335" t="str">
        <f>IF(COUNTIF(F71,"看護職員"),"基準・基準_加・医ケア基本報酬・医療連携",IF(COUNTIF(プルダウン・リスト!$C$32:$C$40,'別紙2-1　勤務体制・勤務形態一覧表（児通所）'!F71),"基準職員","－"))</f>
        <v>－</v>
      </c>
      <c r="S72" s="336"/>
      <c r="T72" s="337"/>
      <c r="U72" s="122"/>
      <c r="V72" s="123"/>
      <c r="W72" s="123"/>
      <c r="X72" s="123"/>
      <c r="Y72" s="123"/>
      <c r="Z72" s="123"/>
      <c r="AA72" s="124"/>
      <c r="AB72" s="122"/>
      <c r="AC72" s="123"/>
      <c r="AD72" s="123"/>
      <c r="AE72" s="123"/>
      <c r="AF72" s="123"/>
      <c r="AG72" s="123"/>
      <c r="AH72" s="124"/>
      <c r="AI72" s="122"/>
      <c r="AJ72" s="123"/>
      <c r="AK72" s="123"/>
      <c r="AL72" s="123"/>
      <c r="AM72" s="123"/>
      <c r="AN72" s="123"/>
      <c r="AO72" s="124"/>
      <c r="AP72" s="122"/>
      <c r="AQ72" s="123"/>
      <c r="AR72" s="123"/>
      <c r="AS72" s="123"/>
      <c r="AT72" s="123"/>
      <c r="AU72" s="123"/>
      <c r="AV72" s="124"/>
      <c r="AW72" s="122"/>
      <c r="AX72" s="123"/>
      <c r="AY72" s="124"/>
      <c r="AZ72" s="203"/>
      <c r="BA72" s="221"/>
      <c r="BB72" s="222"/>
      <c r="BC72" s="206"/>
      <c r="BD72" s="207"/>
      <c r="BE72" s="321"/>
      <c r="BF72" s="322"/>
      <c r="BG72" s="322"/>
      <c r="BH72" s="322"/>
      <c r="BI72" s="323"/>
      <c r="BJ72" s="338"/>
    </row>
    <row r="73" spans="2:62" ht="20.25" customHeight="1" x14ac:dyDescent="0.4">
      <c r="B73" s="303">
        <f t="shared" ref="B73:B133" si="14">B70+1</f>
        <v>18</v>
      </c>
      <c r="C73" s="304"/>
      <c r="D73" s="305"/>
      <c r="E73" s="306"/>
      <c r="F73" s="257"/>
      <c r="G73" s="313"/>
      <c r="H73" s="293"/>
      <c r="I73" s="294"/>
      <c r="J73" s="294"/>
      <c r="K73" s="295"/>
      <c r="L73" s="302"/>
      <c r="M73" s="314"/>
      <c r="N73" s="315"/>
      <c r="O73" s="316"/>
      <c r="P73" s="316"/>
      <c r="Q73" s="317"/>
      <c r="R73" s="318" t="s">
        <v>23</v>
      </c>
      <c r="S73" s="319"/>
      <c r="T73" s="320"/>
      <c r="U73" s="37"/>
      <c r="V73" s="38"/>
      <c r="W73" s="38"/>
      <c r="X73" s="38"/>
      <c r="Y73" s="38"/>
      <c r="Z73" s="38"/>
      <c r="AA73" s="39"/>
      <c r="AB73" s="37"/>
      <c r="AC73" s="38"/>
      <c r="AD73" s="38"/>
      <c r="AE73" s="38"/>
      <c r="AF73" s="38"/>
      <c r="AG73" s="38"/>
      <c r="AH73" s="39"/>
      <c r="AI73" s="37"/>
      <c r="AJ73" s="38"/>
      <c r="AK73" s="38"/>
      <c r="AL73" s="38"/>
      <c r="AM73" s="38"/>
      <c r="AN73" s="38"/>
      <c r="AO73" s="39"/>
      <c r="AP73" s="37"/>
      <c r="AQ73" s="38"/>
      <c r="AR73" s="38"/>
      <c r="AS73" s="38"/>
      <c r="AT73" s="38"/>
      <c r="AU73" s="38"/>
      <c r="AV73" s="39"/>
      <c r="AW73" s="37"/>
      <c r="AX73" s="38"/>
      <c r="AY73" s="39"/>
      <c r="AZ73" s="208"/>
      <c r="BA73" s="209"/>
      <c r="BB73" s="210"/>
      <c r="BC73" s="211"/>
      <c r="BD73" s="212"/>
      <c r="BE73" s="321"/>
      <c r="BF73" s="322"/>
      <c r="BG73" s="322"/>
      <c r="BH73" s="322"/>
      <c r="BI73" s="323"/>
      <c r="BJ73" s="338"/>
    </row>
    <row r="74" spans="2:62" ht="20.25" customHeight="1" x14ac:dyDescent="0.4">
      <c r="B74" s="303"/>
      <c r="C74" s="307"/>
      <c r="D74" s="308"/>
      <c r="E74" s="309"/>
      <c r="F74" s="173">
        <f>C73</f>
        <v>0</v>
      </c>
      <c r="G74" s="313"/>
      <c r="H74" s="296"/>
      <c r="I74" s="297"/>
      <c r="J74" s="297"/>
      <c r="K74" s="298"/>
      <c r="L74" s="302"/>
      <c r="M74" s="314"/>
      <c r="N74" s="329"/>
      <c r="O74" s="330"/>
      <c r="P74" s="330"/>
      <c r="Q74" s="331"/>
      <c r="R74" s="326" t="s">
        <v>9</v>
      </c>
      <c r="S74" s="327"/>
      <c r="T74" s="328"/>
      <c r="U74" s="188" t="str">
        <f>IF(U73="","",IF(OR(U73="常-休1",U73="常-休2",U73="常-休3"),IF(OR($G73="非・専",$G73="非・兼"),"-",VLOOKUP(U73,'シフト記号表（勤務時間帯)'!$D$5:$L$45,9,FALSE)),VLOOKUP(U73,'シフト記号表（勤務時間帯)'!$D$5:$L$45,9,FALSE)))</f>
        <v/>
      </c>
      <c r="V74" s="189" t="str">
        <f>IF(V73="","",IF(OR(V73="常-休1",V73="常-休2",V73="常-休3"),IF(OR($G73="非・専",$G73="非・兼"),"-",VLOOKUP(V73,'シフト記号表（勤務時間帯)'!$D$5:$L$45,9,FALSE)),VLOOKUP(V73,'シフト記号表（勤務時間帯)'!$D$5:$L$45,9,FALSE)))</f>
        <v/>
      </c>
      <c r="W74" s="189" t="str">
        <f>IF(W73="","",IF(OR(W73="常-休1",W73="常-休2",W73="常-休3"),IF(OR($G73="非・専",$G73="非・兼"),"-",VLOOKUP(W73,'シフト記号表（勤務時間帯)'!$D$5:$L$45,9,FALSE)),VLOOKUP(W73,'シフト記号表（勤務時間帯)'!$D$5:$L$45,9,FALSE)))</f>
        <v/>
      </c>
      <c r="X74" s="189" t="str">
        <f>IF(X73="","",IF(OR(X73="常-休1",X73="常-休2",X73="常-休3"),IF(OR($G73="非・専",$G73="非・兼"),"-",VLOOKUP(X73,'シフト記号表（勤務時間帯)'!$D$5:$L$45,9,FALSE)),VLOOKUP(X73,'シフト記号表（勤務時間帯)'!$D$5:$L$45,9,FALSE)))</f>
        <v/>
      </c>
      <c r="Y74" s="189" t="str">
        <f>IF(Y73="","",IF(OR(Y73="常-休1",Y73="常-休2",Y73="常-休3"),IF(OR($G73="非・専",$G73="非・兼"),"-",VLOOKUP(Y73,'シフト記号表（勤務時間帯)'!$D$5:$L$45,9,FALSE)),VLOOKUP(Y73,'シフト記号表（勤務時間帯)'!$D$5:$L$45,9,FALSE)))</f>
        <v/>
      </c>
      <c r="Z74" s="189" t="str">
        <f>IF(Z73="","",IF(OR(Z73="常-休1",Z73="常-休2",Z73="常-休3"),IF(OR($G73="非・専",$G73="非・兼"),"-",VLOOKUP(Z73,'シフト記号表（勤務時間帯)'!$D$5:$L$45,9,FALSE)),VLOOKUP(Z73,'シフト記号表（勤務時間帯)'!$D$5:$L$45,9,FALSE)))</f>
        <v/>
      </c>
      <c r="AA74" s="190" t="str">
        <f>IF(AA73="","",IF(OR(AA73="常-休1",AA73="常-休2",AA73="常-休3"),IF(OR($G73="非・専",$G73="非・兼"),"-",VLOOKUP(AA73,'シフト記号表（勤務時間帯)'!$D$5:$L$45,9,FALSE)),VLOOKUP(AA73,'シフト記号表（勤務時間帯)'!$D$5:$L$45,9,FALSE)))</f>
        <v/>
      </c>
      <c r="AB74" s="188" t="str">
        <f>IF(AB73="","",IF(OR(AB73="常-休1",AB73="常-休2",AB73="常-休3"),IF(OR($G73="非・専",$G73="非・兼"),"-",VLOOKUP(AB73,'シフト記号表（勤務時間帯)'!$D$5:$L$45,9,FALSE)),VLOOKUP(AB73,'シフト記号表（勤務時間帯)'!$D$5:$L$45,9,FALSE)))</f>
        <v/>
      </c>
      <c r="AC74" s="189" t="str">
        <f>IF(AC73="","",IF(OR(AC73="常-休1",AC73="常-休2",AC73="常-休3"),IF(OR($G73="非・専",$G73="非・兼"),"-",VLOOKUP(AC73,'シフト記号表（勤務時間帯)'!$D$5:$L$45,9,FALSE)),VLOOKUP(AC73,'シフト記号表（勤務時間帯)'!$D$5:$L$45,9,FALSE)))</f>
        <v/>
      </c>
      <c r="AD74" s="189" t="str">
        <f>IF(AD73="","",IF(OR(AD73="常-休1",AD73="常-休2",AD73="常-休3"),IF(OR($G73="非・専",$G73="非・兼"),"-",VLOOKUP(AD73,'シフト記号表（勤務時間帯)'!$D$5:$L$45,9,FALSE)),VLOOKUP(AD73,'シフト記号表（勤務時間帯)'!$D$5:$L$45,9,FALSE)))</f>
        <v/>
      </c>
      <c r="AE74" s="189" t="str">
        <f>IF(AE73="","",IF(OR(AE73="常-休1",AE73="常-休2",AE73="常-休3"),IF(OR($G73="非・専",$G73="非・兼"),"-",VLOOKUP(AE73,'シフト記号表（勤務時間帯)'!$D$5:$L$45,9,FALSE)),VLOOKUP(AE73,'シフト記号表（勤務時間帯)'!$D$5:$L$45,9,FALSE)))</f>
        <v/>
      </c>
      <c r="AF74" s="189" t="str">
        <f>IF(AF73="","",IF(OR(AF73="常-休1",AF73="常-休2",AF73="常-休3"),IF(OR($G73="非・専",$G73="非・兼"),"-",VLOOKUP(AF73,'シフト記号表（勤務時間帯)'!$D$5:$L$45,9,FALSE)),VLOOKUP(AF73,'シフト記号表（勤務時間帯)'!$D$5:$L$45,9,FALSE)))</f>
        <v/>
      </c>
      <c r="AG74" s="189" t="str">
        <f>IF(AG73="","",IF(OR(AG73="常-休1",AG73="常-休2",AG73="常-休3"),IF(OR($G73="非・専",$G73="非・兼"),"-",VLOOKUP(AG73,'シフト記号表（勤務時間帯)'!$D$5:$L$45,9,FALSE)),VLOOKUP(AG73,'シフト記号表（勤務時間帯)'!$D$5:$L$45,9,FALSE)))</f>
        <v/>
      </c>
      <c r="AH74" s="190" t="str">
        <f>IF(AH73="","",IF(OR(AH73="常-休1",AH73="常-休2",AH73="常-休3"),IF(OR($G73="非・専",$G73="非・兼"),"-",VLOOKUP(AH73,'シフト記号表（勤務時間帯)'!$D$5:$L$45,9,FALSE)),VLOOKUP(AH73,'シフト記号表（勤務時間帯)'!$D$5:$L$45,9,FALSE)))</f>
        <v/>
      </c>
      <c r="AI74" s="188" t="str">
        <f>IF(AI73="","",IF(OR(AI73="常-休1",AI73="常-休2",AI73="常-休3"),IF(OR($G73="非・専",$G73="非・兼"),"-",VLOOKUP(AI73,'シフト記号表（勤務時間帯)'!$D$5:$L$45,9,FALSE)),VLOOKUP(AI73,'シフト記号表（勤務時間帯)'!$D$5:$L$45,9,FALSE)))</f>
        <v/>
      </c>
      <c r="AJ74" s="189" t="str">
        <f>IF(AJ73="","",IF(OR(AJ73="常-休1",AJ73="常-休2",AJ73="常-休3"),IF(OR($G73="非・専",$G73="非・兼"),"-",VLOOKUP(AJ73,'シフト記号表（勤務時間帯)'!$D$5:$L$45,9,FALSE)),VLOOKUP(AJ73,'シフト記号表（勤務時間帯)'!$D$5:$L$45,9,FALSE)))</f>
        <v/>
      </c>
      <c r="AK74" s="189" t="str">
        <f>IF(AK73="","",IF(OR(AK73="常-休1",AK73="常-休2",AK73="常-休3"),IF(OR($G73="非・専",$G73="非・兼"),"-",VLOOKUP(AK73,'シフト記号表（勤務時間帯)'!$D$5:$L$45,9,FALSE)),VLOOKUP(AK73,'シフト記号表（勤務時間帯)'!$D$5:$L$45,9,FALSE)))</f>
        <v/>
      </c>
      <c r="AL74" s="189" t="str">
        <f>IF(AL73="","",IF(OR(AL73="常-休1",AL73="常-休2",AL73="常-休3"),IF(OR($G73="非・専",$G73="非・兼"),"-",VLOOKUP(AL73,'シフト記号表（勤務時間帯)'!$D$5:$L$45,9,FALSE)),VLOOKUP(AL73,'シフト記号表（勤務時間帯)'!$D$5:$L$45,9,FALSE)))</f>
        <v/>
      </c>
      <c r="AM74" s="189" t="str">
        <f>IF(AM73="","",IF(OR(AM73="常-休1",AM73="常-休2",AM73="常-休3"),IF(OR($G73="非・専",$G73="非・兼"),"-",VLOOKUP(AM73,'シフト記号表（勤務時間帯)'!$D$5:$L$45,9,FALSE)),VLOOKUP(AM73,'シフト記号表（勤務時間帯)'!$D$5:$L$45,9,FALSE)))</f>
        <v/>
      </c>
      <c r="AN74" s="189" t="str">
        <f>IF(AN73="","",IF(OR(AN73="常-休1",AN73="常-休2",AN73="常-休3"),IF(OR($G73="非・専",$G73="非・兼"),"-",VLOOKUP(AN73,'シフト記号表（勤務時間帯)'!$D$5:$L$45,9,FALSE)),VLOOKUP(AN73,'シフト記号表（勤務時間帯)'!$D$5:$L$45,9,FALSE)))</f>
        <v/>
      </c>
      <c r="AO74" s="190" t="str">
        <f>IF(AO73="","",IF(OR(AO73="常-休1",AO73="常-休2",AO73="常-休3"),IF(OR($G73="非・専",$G73="非・兼"),"-",VLOOKUP(AO73,'シフト記号表（勤務時間帯)'!$D$5:$L$45,9,FALSE)),VLOOKUP(AO73,'シフト記号表（勤務時間帯)'!$D$5:$L$45,9,FALSE)))</f>
        <v/>
      </c>
      <c r="AP74" s="188" t="str">
        <f>IF(AP73="","",IF(OR(AP73="常-休1",AP73="常-休2",AP73="常-休3"),IF(OR($G73="非・専",$G73="非・兼"),"-",VLOOKUP(AP73,'シフト記号表（勤務時間帯)'!$D$5:$L$45,9,FALSE)),VLOOKUP(AP73,'シフト記号表（勤務時間帯)'!$D$5:$L$45,9,FALSE)))</f>
        <v/>
      </c>
      <c r="AQ74" s="189" t="str">
        <f>IF(AQ73="","",IF(OR(AQ73="常-休1",AQ73="常-休2",AQ73="常-休3"),IF(OR($G73="非・専",$G73="非・兼"),"-",VLOOKUP(AQ73,'シフト記号表（勤務時間帯)'!$D$5:$L$45,9,FALSE)),VLOOKUP(AQ73,'シフト記号表（勤務時間帯)'!$D$5:$L$45,9,FALSE)))</f>
        <v/>
      </c>
      <c r="AR74" s="189" t="str">
        <f>IF(AR73="","",IF(OR(AR73="常-休1",AR73="常-休2",AR73="常-休3"),IF(OR($G73="非・専",$G73="非・兼"),"-",VLOOKUP(AR73,'シフト記号表（勤務時間帯)'!$D$5:$L$45,9,FALSE)),VLOOKUP(AR73,'シフト記号表（勤務時間帯)'!$D$5:$L$45,9,FALSE)))</f>
        <v/>
      </c>
      <c r="AS74" s="189" t="str">
        <f>IF(AS73="","",IF(OR(AS73="常-休1",AS73="常-休2",AS73="常-休3"),IF(OR($G73="非・専",$G73="非・兼"),"-",VLOOKUP(AS73,'シフト記号表（勤務時間帯)'!$D$5:$L$45,9,FALSE)),VLOOKUP(AS73,'シフト記号表（勤務時間帯)'!$D$5:$L$45,9,FALSE)))</f>
        <v/>
      </c>
      <c r="AT74" s="189" t="str">
        <f>IF(AT73="","",IF(OR(AT73="常-休1",AT73="常-休2",AT73="常-休3"),IF(OR($G73="非・専",$G73="非・兼"),"-",VLOOKUP(AT73,'シフト記号表（勤務時間帯)'!$D$5:$L$45,9,FALSE)),VLOOKUP(AT73,'シフト記号表（勤務時間帯)'!$D$5:$L$45,9,FALSE)))</f>
        <v/>
      </c>
      <c r="AU74" s="189" t="str">
        <f>IF(AU73="","",IF(OR(AU73="常-休1",AU73="常-休2",AU73="常-休3"),IF(OR($G73="非・専",$G73="非・兼"),"-",VLOOKUP(AU73,'シフト記号表（勤務時間帯)'!$D$5:$L$45,9,FALSE)),VLOOKUP(AU73,'シフト記号表（勤務時間帯)'!$D$5:$L$45,9,FALSE)))</f>
        <v/>
      </c>
      <c r="AV74" s="190" t="str">
        <f>IF(AV73="","",IF(OR(AV73="常-休1",AV73="常-休2",AV73="常-休3"),IF(OR($G73="非・専",$G73="非・兼"),"-",VLOOKUP(AV73,'シフト記号表（勤務時間帯)'!$D$5:$L$45,9,FALSE)),VLOOKUP(AV73,'シフト記号表（勤務時間帯)'!$D$5:$L$45,9,FALSE)))</f>
        <v/>
      </c>
      <c r="AW74" s="188" t="str">
        <f>IF(AW73="","",IF(OR(AW73="常-休1",AW73="常-休2",AW73="常-休3"),IF(OR($G73="非・専",$G73="非・兼"),"-",VLOOKUP(AW73,'シフト記号表（勤務時間帯)'!$D$5:$L$45,9,FALSE)),VLOOKUP(AW73,'シフト記号表（勤務時間帯)'!$D$5:$L$45,9,FALSE)))</f>
        <v/>
      </c>
      <c r="AX74" s="189" t="str">
        <f>IF(AX73="","",IF(OR(AX73="常-休1",AX73="常-休2",AX73="常-休3"),IF(OR($G73="非・専",$G73="非・兼"),"-",VLOOKUP(AX73,'シフト記号表（勤務時間帯)'!$D$5:$L$45,9,FALSE)),VLOOKUP(AX73,'シフト記号表（勤務時間帯)'!$D$5:$L$45,9,FALSE)))</f>
        <v/>
      </c>
      <c r="AY74" s="190" t="str">
        <f>IF(AY73="","",IF(OR(AY73="常-休1",AY73="常-休2",AY73="常-休3"),IF(OR($G73="非・専",$G73="非・兼"),"-",VLOOKUP(AY73,'シフト記号表（勤務時間帯)'!$D$5:$L$45,9,FALSE)),VLOOKUP(AY73,'シフト記号表（勤務時間帯)'!$D$5:$L$45,9,FALSE)))</f>
        <v/>
      </c>
      <c r="AZ74" s="199">
        <f>IF($BE$3="予定",SUM(U74:AV74),IF($BE$3="実績",SUM(U74:AY74),""))</f>
        <v>0</v>
      </c>
      <c r="BA74" s="218">
        <f>AZ74-SUMIF(U75:AY75,"基準",U74:AY74)-SUMIF(U75:AY75,"医ケア",U74:AY74)-SUMIF(U75:AY75,"医連携",U74:AY74)</f>
        <v>0</v>
      </c>
      <c r="BB74" s="201">
        <f>SUMIF(U75:AY75,"基準",U74:AY74)</f>
        <v>0</v>
      </c>
      <c r="BC74" s="202" t="e">
        <f>AZ74/$BE$6</f>
        <v>#DIV/0!</v>
      </c>
      <c r="BD74" s="220" t="e">
        <f>BA74/$BE$6</f>
        <v>#DIV/0!</v>
      </c>
      <c r="BE74" s="321"/>
      <c r="BF74" s="322"/>
      <c r="BG74" s="322"/>
      <c r="BH74" s="322"/>
      <c r="BI74" s="323"/>
      <c r="BJ74" s="338"/>
    </row>
    <row r="75" spans="2:62" ht="20.25" customHeight="1" x14ac:dyDescent="0.4">
      <c r="B75" s="303"/>
      <c r="C75" s="310"/>
      <c r="D75" s="311"/>
      <c r="E75" s="312"/>
      <c r="F75" s="259"/>
      <c r="G75" s="313"/>
      <c r="H75" s="299"/>
      <c r="I75" s="300"/>
      <c r="J75" s="300"/>
      <c r="K75" s="301"/>
      <c r="L75" s="302"/>
      <c r="M75" s="314"/>
      <c r="N75" s="332"/>
      <c r="O75" s="333"/>
      <c r="P75" s="333"/>
      <c r="Q75" s="334"/>
      <c r="R75" s="335" t="str">
        <f>IF(COUNTIF(F74,"看護職員"),"基準・基準_加・医ケア基本報酬・医療連携",IF(COUNTIF(プルダウン・リスト!$C$32:$C$40,'別紙2-1　勤務体制・勤務形態一覧表（児通所）'!F74),"基準職員","－"))</f>
        <v>－</v>
      </c>
      <c r="S75" s="336"/>
      <c r="T75" s="337"/>
      <c r="U75" s="122"/>
      <c r="V75" s="123"/>
      <c r="W75" s="123"/>
      <c r="X75" s="123"/>
      <c r="Y75" s="123"/>
      <c r="Z75" s="123"/>
      <c r="AA75" s="124"/>
      <c r="AB75" s="122"/>
      <c r="AC75" s="123"/>
      <c r="AD75" s="123"/>
      <c r="AE75" s="123"/>
      <c r="AF75" s="123"/>
      <c r="AG75" s="123"/>
      <c r="AH75" s="124"/>
      <c r="AI75" s="122"/>
      <c r="AJ75" s="123"/>
      <c r="AK75" s="123"/>
      <c r="AL75" s="123"/>
      <c r="AM75" s="123"/>
      <c r="AN75" s="123"/>
      <c r="AO75" s="124"/>
      <c r="AP75" s="122"/>
      <c r="AQ75" s="123"/>
      <c r="AR75" s="123"/>
      <c r="AS75" s="123"/>
      <c r="AT75" s="123"/>
      <c r="AU75" s="123"/>
      <c r="AV75" s="124"/>
      <c r="AW75" s="122"/>
      <c r="AX75" s="123"/>
      <c r="AY75" s="124"/>
      <c r="AZ75" s="203"/>
      <c r="BA75" s="221"/>
      <c r="BB75" s="222"/>
      <c r="BC75" s="206"/>
      <c r="BD75" s="207"/>
      <c r="BE75" s="321"/>
      <c r="BF75" s="322"/>
      <c r="BG75" s="322"/>
      <c r="BH75" s="322"/>
      <c r="BI75" s="323"/>
      <c r="BJ75" s="338"/>
    </row>
    <row r="76" spans="2:62" ht="20.25" customHeight="1" x14ac:dyDescent="0.4">
      <c r="B76" s="303">
        <f t="shared" ref="B76:B136" si="15">B73+1</f>
        <v>19</v>
      </c>
      <c r="C76" s="304"/>
      <c r="D76" s="305"/>
      <c r="E76" s="306"/>
      <c r="F76" s="257"/>
      <c r="G76" s="313"/>
      <c r="H76" s="293"/>
      <c r="I76" s="294"/>
      <c r="J76" s="294"/>
      <c r="K76" s="295"/>
      <c r="L76" s="302"/>
      <c r="M76" s="314"/>
      <c r="N76" s="315"/>
      <c r="O76" s="316"/>
      <c r="P76" s="316"/>
      <c r="Q76" s="317"/>
      <c r="R76" s="318" t="s">
        <v>23</v>
      </c>
      <c r="S76" s="319"/>
      <c r="T76" s="320"/>
      <c r="U76" s="37"/>
      <c r="V76" s="38"/>
      <c r="W76" s="38"/>
      <c r="X76" s="38"/>
      <c r="Y76" s="38"/>
      <c r="Z76" s="38"/>
      <c r="AA76" s="39"/>
      <c r="AB76" s="37"/>
      <c r="AC76" s="38"/>
      <c r="AD76" s="38"/>
      <c r="AE76" s="38"/>
      <c r="AF76" s="38"/>
      <c r="AG76" s="38"/>
      <c r="AH76" s="39"/>
      <c r="AI76" s="37"/>
      <c r="AJ76" s="38"/>
      <c r="AK76" s="38"/>
      <c r="AL76" s="38"/>
      <c r="AM76" s="38"/>
      <c r="AN76" s="38"/>
      <c r="AO76" s="39"/>
      <c r="AP76" s="37"/>
      <c r="AQ76" s="38"/>
      <c r="AR76" s="38"/>
      <c r="AS76" s="38"/>
      <c r="AT76" s="38"/>
      <c r="AU76" s="38"/>
      <c r="AV76" s="39"/>
      <c r="AW76" s="37"/>
      <c r="AX76" s="38"/>
      <c r="AY76" s="39"/>
      <c r="AZ76" s="208"/>
      <c r="BA76" s="209"/>
      <c r="BB76" s="210"/>
      <c r="BC76" s="211"/>
      <c r="BD76" s="212"/>
      <c r="BE76" s="321"/>
      <c r="BF76" s="322"/>
      <c r="BG76" s="322"/>
      <c r="BH76" s="322"/>
      <c r="BI76" s="323"/>
      <c r="BJ76" s="338"/>
    </row>
    <row r="77" spans="2:62" ht="20.25" customHeight="1" x14ac:dyDescent="0.4">
      <c r="B77" s="303"/>
      <c r="C77" s="307"/>
      <c r="D77" s="308"/>
      <c r="E77" s="309"/>
      <c r="F77" s="173">
        <f>C76</f>
        <v>0</v>
      </c>
      <c r="G77" s="313"/>
      <c r="H77" s="296"/>
      <c r="I77" s="297"/>
      <c r="J77" s="297"/>
      <c r="K77" s="298"/>
      <c r="L77" s="302"/>
      <c r="M77" s="314"/>
      <c r="N77" s="329"/>
      <c r="O77" s="330"/>
      <c r="P77" s="330"/>
      <c r="Q77" s="331"/>
      <c r="R77" s="326" t="s">
        <v>9</v>
      </c>
      <c r="S77" s="327"/>
      <c r="T77" s="328"/>
      <c r="U77" s="188" t="str">
        <f>IF(U76="","",IF(OR(U76="常-休1",U76="常-休2",U76="常-休3"),IF(OR($G76="非・専",$G76="非・兼"),"-",VLOOKUP(U76,'シフト記号表（勤務時間帯)'!$D$5:$L$45,9,FALSE)),VLOOKUP(U76,'シフト記号表（勤務時間帯)'!$D$5:$L$45,9,FALSE)))</f>
        <v/>
      </c>
      <c r="V77" s="189" t="str">
        <f>IF(V76="","",IF(OR(V76="常-休1",V76="常-休2",V76="常-休3"),IF(OR($G76="非・専",$G76="非・兼"),"-",VLOOKUP(V76,'シフト記号表（勤務時間帯)'!$D$5:$L$45,9,FALSE)),VLOOKUP(V76,'シフト記号表（勤務時間帯)'!$D$5:$L$45,9,FALSE)))</f>
        <v/>
      </c>
      <c r="W77" s="189" t="str">
        <f>IF(W76="","",IF(OR(W76="常-休1",W76="常-休2",W76="常-休3"),IF(OR($G76="非・専",$G76="非・兼"),"-",VLOOKUP(W76,'シフト記号表（勤務時間帯)'!$D$5:$L$45,9,FALSE)),VLOOKUP(W76,'シフト記号表（勤務時間帯)'!$D$5:$L$45,9,FALSE)))</f>
        <v/>
      </c>
      <c r="X77" s="189" t="str">
        <f>IF(X76="","",IF(OR(X76="常-休1",X76="常-休2",X76="常-休3"),IF(OR($G76="非・専",$G76="非・兼"),"-",VLOOKUP(X76,'シフト記号表（勤務時間帯)'!$D$5:$L$45,9,FALSE)),VLOOKUP(X76,'シフト記号表（勤務時間帯)'!$D$5:$L$45,9,FALSE)))</f>
        <v/>
      </c>
      <c r="Y77" s="189" t="str">
        <f>IF(Y76="","",IF(OR(Y76="常-休1",Y76="常-休2",Y76="常-休3"),IF(OR($G76="非・専",$G76="非・兼"),"-",VLOOKUP(Y76,'シフト記号表（勤務時間帯)'!$D$5:$L$45,9,FALSE)),VLOOKUP(Y76,'シフト記号表（勤務時間帯)'!$D$5:$L$45,9,FALSE)))</f>
        <v/>
      </c>
      <c r="Z77" s="189" t="str">
        <f>IF(Z76="","",IF(OR(Z76="常-休1",Z76="常-休2",Z76="常-休3"),IF(OR($G76="非・専",$G76="非・兼"),"-",VLOOKUP(Z76,'シフト記号表（勤務時間帯)'!$D$5:$L$45,9,FALSE)),VLOOKUP(Z76,'シフト記号表（勤務時間帯)'!$D$5:$L$45,9,FALSE)))</f>
        <v/>
      </c>
      <c r="AA77" s="190" t="str">
        <f>IF(AA76="","",IF(OR(AA76="常-休1",AA76="常-休2",AA76="常-休3"),IF(OR($G76="非・専",$G76="非・兼"),"-",VLOOKUP(AA76,'シフト記号表（勤務時間帯)'!$D$5:$L$45,9,FALSE)),VLOOKUP(AA76,'シフト記号表（勤務時間帯)'!$D$5:$L$45,9,FALSE)))</f>
        <v/>
      </c>
      <c r="AB77" s="188" t="str">
        <f>IF(AB76="","",IF(OR(AB76="常-休1",AB76="常-休2",AB76="常-休3"),IF(OR($G76="非・専",$G76="非・兼"),"-",VLOOKUP(AB76,'シフト記号表（勤務時間帯)'!$D$5:$L$45,9,FALSE)),VLOOKUP(AB76,'シフト記号表（勤務時間帯)'!$D$5:$L$45,9,FALSE)))</f>
        <v/>
      </c>
      <c r="AC77" s="189" t="str">
        <f>IF(AC76="","",IF(OR(AC76="常-休1",AC76="常-休2",AC76="常-休3"),IF(OR($G76="非・専",$G76="非・兼"),"-",VLOOKUP(AC76,'シフト記号表（勤務時間帯)'!$D$5:$L$45,9,FALSE)),VLOOKUP(AC76,'シフト記号表（勤務時間帯)'!$D$5:$L$45,9,FALSE)))</f>
        <v/>
      </c>
      <c r="AD77" s="189" t="str">
        <f>IF(AD76="","",IF(OR(AD76="常-休1",AD76="常-休2",AD76="常-休3"),IF(OR($G76="非・専",$G76="非・兼"),"-",VLOOKUP(AD76,'シフト記号表（勤務時間帯)'!$D$5:$L$45,9,FALSE)),VLOOKUP(AD76,'シフト記号表（勤務時間帯)'!$D$5:$L$45,9,FALSE)))</f>
        <v/>
      </c>
      <c r="AE77" s="189" t="str">
        <f>IF(AE76="","",IF(OR(AE76="常-休1",AE76="常-休2",AE76="常-休3"),IF(OR($G76="非・専",$G76="非・兼"),"-",VLOOKUP(AE76,'シフト記号表（勤務時間帯)'!$D$5:$L$45,9,FALSE)),VLOOKUP(AE76,'シフト記号表（勤務時間帯)'!$D$5:$L$45,9,FALSE)))</f>
        <v/>
      </c>
      <c r="AF77" s="189" t="str">
        <f>IF(AF76="","",IF(OR(AF76="常-休1",AF76="常-休2",AF76="常-休3"),IF(OR($G76="非・専",$G76="非・兼"),"-",VLOOKUP(AF76,'シフト記号表（勤務時間帯)'!$D$5:$L$45,9,FALSE)),VLOOKUP(AF76,'シフト記号表（勤務時間帯)'!$D$5:$L$45,9,FALSE)))</f>
        <v/>
      </c>
      <c r="AG77" s="189" t="str">
        <f>IF(AG76="","",IF(OR(AG76="常-休1",AG76="常-休2",AG76="常-休3"),IF(OR($G76="非・専",$G76="非・兼"),"-",VLOOKUP(AG76,'シフト記号表（勤務時間帯)'!$D$5:$L$45,9,FALSE)),VLOOKUP(AG76,'シフト記号表（勤務時間帯)'!$D$5:$L$45,9,FALSE)))</f>
        <v/>
      </c>
      <c r="AH77" s="190" t="str">
        <f>IF(AH76="","",IF(OR(AH76="常-休1",AH76="常-休2",AH76="常-休3"),IF(OR($G76="非・専",$G76="非・兼"),"-",VLOOKUP(AH76,'シフト記号表（勤務時間帯)'!$D$5:$L$45,9,FALSE)),VLOOKUP(AH76,'シフト記号表（勤務時間帯)'!$D$5:$L$45,9,FALSE)))</f>
        <v/>
      </c>
      <c r="AI77" s="188" t="str">
        <f>IF(AI76="","",IF(OR(AI76="常-休1",AI76="常-休2",AI76="常-休3"),IF(OR($G76="非・専",$G76="非・兼"),"-",VLOOKUP(AI76,'シフト記号表（勤務時間帯)'!$D$5:$L$45,9,FALSE)),VLOOKUP(AI76,'シフト記号表（勤務時間帯)'!$D$5:$L$45,9,FALSE)))</f>
        <v/>
      </c>
      <c r="AJ77" s="189" t="str">
        <f>IF(AJ76="","",IF(OR(AJ76="常-休1",AJ76="常-休2",AJ76="常-休3"),IF(OR($G76="非・専",$G76="非・兼"),"-",VLOOKUP(AJ76,'シフト記号表（勤務時間帯)'!$D$5:$L$45,9,FALSE)),VLOOKUP(AJ76,'シフト記号表（勤務時間帯)'!$D$5:$L$45,9,FALSE)))</f>
        <v/>
      </c>
      <c r="AK77" s="189" t="str">
        <f>IF(AK76="","",IF(OR(AK76="常-休1",AK76="常-休2",AK76="常-休3"),IF(OR($G76="非・専",$G76="非・兼"),"-",VLOOKUP(AK76,'シフト記号表（勤務時間帯)'!$D$5:$L$45,9,FALSE)),VLOOKUP(AK76,'シフト記号表（勤務時間帯)'!$D$5:$L$45,9,FALSE)))</f>
        <v/>
      </c>
      <c r="AL77" s="189" t="str">
        <f>IF(AL76="","",IF(OR(AL76="常-休1",AL76="常-休2",AL76="常-休3"),IF(OR($G76="非・専",$G76="非・兼"),"-",VLOOKUP(AL76,'シフト記号表（勤務時間帯)'!$D$5:$L$45,9,FALSE)),VLOOKUP(AL76,'シフト記号表（勤務時間帯)'!$D$5:$L$45,9,FALSE)))</f>
        <v/>
      </c>
      <c r="AM77" s="189" t="str">
        <f>IF(AM76="","",IF(OR(AM76="常-休1",AM76="常-休2",AM76="常-休3"),IF(OR($G76="非・専",$G76="非・兼"),"-",VLOOKUP(AM76,'シフト記号表（勤務時間帯)'!$D$5:$L$45,9,FALSE)),VLOOKUP(AM76,'シフト記号表（勤務時間帯)'!$D$5:$L$45,9,FALSE)))</f>
        <v/>
      </c>
      <c r="AN77" s="189" t="str">
        <f>IF(AN76="","",IF(OR(AN76="常-休1",AN76="常-休2",AN76="常-休3"),IF(OR($G76="非・専",$G76="非・兼"),"-",VLOOKUP(AN76,'シフト記号表（勤務時間帯)'!$D$5:$L$45,9,FALSE)),VLOOKUP(AN76,'シフト記号表（勤務時間帯)'!$D$5:$L$45,9,FALSE)))</f>
        <v/>
      </c>
      <c r="AO77" s="190" t="str">
        <f>IF(AO76="","",IF(OR(AO76="常-休1",AO76="常-休2",AO76="常-休3"),IF(OR($G76="非・専",$G76="非・兼"),"-",VLOOKUP(AO76,'シフト記号表（勤務時間帯)'!$D$5:$L$45,9,FALSE)),VLOOKUP(AO76,'シフト記号表（勤務時間帯)'!$D$5:$L$45,9,FALSE)))</f>
        <v/>
      </c>
      <c r="AP77" s="188" t="str">
        <f>IF(AP76="","",IF(OR(AP76="常-休1",AP76="常-休2",AP76="常-休3"),IF(OR($G76="非・専",$G76="非・兼"),"-",VLOOKUP(AP76,'シフト記号表（勤務時間帯)'!$D$5:$L$45,9,FALSE)),VLOOKUP(AP76,'シフト記号表（勤務時間帯)'!$D$5:$L$45,9,FALSE)))</f>
        <v/>
      </c>
      <c r="AQ77" s="189" t="str">
        <f>IF(AQ76="","",IF(OR(AQ76="常-休1",AQ76="常-休2",AQ76="常-休3"),IF(OR($G76="非・専",$G76="非・兼"),"-",VLOOKUP(AQ76,'シフト記号表（勤務時間帯)'!$D$5:$L$45,9,FALSE)),VLOOKUP(AQ76,'シフト記号表（勤務時間帯)'!$D$5:$L$45,9,FALSE)))</f>
        <v/>
      </c>
      <c r="AR77" s="189" t="str">
        <f>IF(AR76="","",IF(OR(AR76="常-休1",AR76="常-休2",AR76="常-休3"),IF(OR($G76="非・専",$G76="非・兼"),"-",VLOOKUP(AR76,'シフト記号表（勤務時間帯)'!$D$5:$L$45,9,FALSE)),VLOOKUP(AR76,'シフト記号表（勤務時間帯)'!$D$5:$L$45,9,FALSE)))</f>
        <v/>
      </c>
      <c r="AS77" s="189" t="str">
        <f>IF(AS76="","",IF(OR(AS76="常-休1",AS76="常-休2",AS76="常-休3"),IF(OR($G76="非・専",$G76="非・兼"),"-",VLOOKUP(AS76,'シフト記号表（勤務時間帯)'!$D$5:$L$45,9,FALSE)),VLOOKUP(AS76,'シフト記号表（勤務時間帯)'!$D$5:$L$45,9,FALSE)))</f>
        <v/>
      </c>
      <c r="AT77" s="189" t="str">
        <f>IF(AT76="","",IF(OR(AT76="常-休1",AT76="常-休2",AT76="常-休3"),IF(OR($G76="非・専",$G76="非・兼"),"-",VLOOKUP(AT76,'シフト記号表（勤務時間帯)'!$D$5:$L$45,9,FALSE)),VLOOKUP(AT76,'シフト記号表（勤務時間帯)'!$D$5:$L$45,9,FALSE)))</f>
        <v/>
      </c>
      <c r="AU77" s="189" t="str">
        <f>IF(AU76="","",IF(OR(AU76="常-休1",AU76="常-休2",AU76="常-休3"),IF(OR($G76="非・専",$G76="非・兼"),"-",VLOOKUP(AU76,'シフト記号表（勤務時間帯)'!$D$5:$L$45,9,FALSE)),VLOOKUP(AU76,'シフト記号表（勤務時間帯)'!$D$5:$L$45,9,FALSE)))</f>
        <v/>
      </c>
      <c r="AV77" s="190" t="str">
        <f>IF(AV76="","",IF(OR(AV76="常-休1",AV76="常-休2",AV76="常-休3"),IF(OR($G76="非・専",$G76="非・兼"),"-",VLOOKUP(AV76,'シフト記号表（勤務時間帯)'!$D$5:$L$45,9,FALSE)),VLOOKUP(AV76,'シフト記号表（勤務時間帯)'!$D$5:$L$45,9,FALSE)))</f>
        <v/>
      </c>
      <c r="AW77" s="188" t="str">
        <f>IF(AW76="","",IF(OR(AW76="常-休1",AW76="常-休2",AW76="常-休3"),IF(OR($G76="非・専",$G76="非・兼"),"-",VLOOKUP(AW76,'シフト記号表（勤務時間帯)'!$D$5:$L$45,9,FALSE)),VLOOKUP(AW76,'シフト記号表（勤務時間帯)'!$D$5:$L$45,9,FALSE)))</f>
        <v/>
      </c>
      <c r="AX77" s="189" t="str">
        <f>IF(AX76="","",IF(OR(AX76="常-休1",AX76="常-休2",AX76="常-休3"),IF(OR($G76="非・専",$G76="非・兼"),"-",VLOOKUP(AX76,'シフト記号表（勤務時間帯)'!$D$5:$L$45,9,FALSE)),VLOOKUP(AX76,'シフト記号表（勤務時間帯)'!$D$5:$L$45,9,FALSE)))</f>
        <v/>
      </c>
      <c r="AY77" s="190" t="str">
        <f>IF(AY76="","",IF(OR(AY76="常-休1",AY76="常-休2",AY76="常-休3"),IF(OR($G76="非・専",$G76="非・兼"),"-",VLOOKUP(AY76,'シフト記号表（勤務時間帯)'!$D$5:$L$45,9,FALSE)),VLOOKUP(AY76,'シフト記号表（勤務時間帯)'!$D$5:$L$45,9,FALSE)))</f>
        <v/>
      </c>
      <c r="AZ77" s="199">
        <f>IF($BE$3="予定",SUM(U77:AV77),IF($BE$3="実績",SUM(U77:AY77),""))</f>
        <v>0</v>
      </c>
      <c r="BA77" s="218">
        <f>AZ77-SUMIF(U78:AY78,"基準",U77:AY77)-SUMIF(U78:AY78,"医ケア",U77:AY77)-SUMIF(U78:AY78,"医連携",U77:AY77)</f>
        <v>0</v>
      </c>
      <c r="BB77" s="201">
        <f>SUMIF(U78:AY78,"基準",U77:AY77)</f>
        <v>0</v>
      </c>
      <c r="BC77" s="202" t="e">
        <f>AZ77/$BE$6</f>
        <v>#DIV/0!</v>
      </c>
      <c r="BD77" s="220" t="e">
        <f>BA77/$BE$6</f>
        <v>#DIV/0!</v>
      </c>
      <c r="BE77" s="321"/>
      <c r="BF77" s="322"/>
      <c r="BG77" s="322"/>
      <c r="BH77" s="322"/>
      <c r="BI77" s="323"/>
      <c r="BJ77" s="338"/>
    </row>
    <row r="78" spans="2:62" ht="20.25" customHeight="1" x14ac:dyDescent="0.4">
      <c r="B78" s="303"/>
      <c r="C78" s="310"/>
      <c r="D78" s="311"/>
      <c r="E78" s="312"/>
      <c r="F78" s="259"/>
      <c r="G78" s="313"/>
      <c r="H78" s="299"/>
      <c r="I78" s="300"/>
      <c r="J78" s="300"/>
      <c r="K78" s="301"/>
      <c r="L78" s="302"/>
      <c r="M78" s="314"/>
      <c r="N78" s="332"/>
      <c r="O78" s="333"/>
      <c r="P78" s="333"/>
      <c r="Q78" s="334"/>
      <c r="R78" s="335" t="str">
        <f>IF(COUNTIF(F77,"看護職員"),"基準・基準_加・医ケア基本報酬・医療連携",IF(COUNTIF(プルダウン・リスト!$C$32:$C$40,'別紙2-1　勤務体制・勤務形態一覧表（児通所）'!F77),"基準職員","－"))</f>
        <v>－</v>
      </c>
      <c r="S78" s="336"/>
      <c r="T78" s="337"/>
      <c r="U78" s="122"/>
      <c r="V78" s="123"/>
      <c r="W78" s="123"/>
      <c r="X78" s="123"/>
      <c r="Y78" s="123"/>
      <c r="Z78" s="123"/>
      <c r="AA78" s="124"/>
      <c r="AB78" s="122"/>
      <c r="AC78" s="123"/>
      <c r="AD78" s="123"/>
      <c r="AE78" s="123"/>
      <c r="AF78" s="123"/>
      <c r="AG78" s="123"/>
      <c r="AH78" s="124"/>
      <c r="AI78" s="122"/>
      <c r="AJ78" s="123"/>
      <c r="AK78" s="123"/>
      <c r="AL78" s="123"/>
      <c r="AM78" s="123"/>
      <c r="AN78" s="123"/>
      <c r="AO78" s="124"/>
      <c r="AP78" s="122"/>
      <c r="AQ78" s="123"/>
      <c r="AR78" s="123"/>
      <c r="AS78" s="123"/>
      <c r="AT78" s="123"/>
      <c r="AU78" s="123"/>
      <c r="AV78" s="124"/>
      <c r="AW78" s="122"/>
      <c r="AX78" s="123"/>
      <c r="AY78" s="124"/>
      <c r="AZ78" s="203"/>
      <c r="BA78" s="204"/>
      <c r="BB78" s="205"/>
      <c r="BC78" s="206"/>
      <c r="BD78" s="207"/>
      <c r="BE78" s="321"/>
      <c r="BF78" s="322"/>
      <c r="BG78" s="322"/>
      <c r="BH78" s="322"/>
      <c r="BI78" s="323"/>
      <c r="BJ78" s="338"/>
    </row>
    <row r="79" spans="2:62" ht="20.25" customHeight="1" x14ac:dyDescent="0.4">
      <c r="B79" s="303">
        <f t="shared" si="14"/>
        <v>20</v>
      </c>
      <c r="C79" s="304"/>
      <c r="D79" s="305"/>
      <c r="E79" s="306"/>
      <c r="F79" s="257"/>
      <c r="G79" s="313"/>
      <c r="H79" s="293"/>
      <c r="I79" s="294"/>
      <c r="J79" s="294"/>
      <c r="K79" s="295"/>
      <c r="L79" s="302"/>
      <c r="M79" s="314"/>
      <c r="N79" s="315"/>
      <c r="O79" s="316"/>
      <c r="P79" s="316"/>
      <c r="Q79" s="317"/>
      <c r="R79" s="318" t="s">
        <v>23</v>
      </c>
      <c r="S79" s="319"/>
      <c r="T79" s="320"/>
      <c r="U79" s="37"/>
      <c r="V79" s="38"/>
      <c r="W79" s="38"/>
      <c r="X79" s="38"/>
      <c r="Y79" s="38"/>
      <c r="Z79" s="38"/>
      <c r="AA79" s="39"/>
      <c r="AB79" s="37"/>
      <c r="AC79" s="38"/>
      <c r="AD79" s="38"/>
      <c r="AE79" s="38"/>
      <c r="AF79" s="38"/>
      <c r="AG79" s="38"/>
      <c r="AH79" s="39"/>
      <c r="AI79" s="37"/>
      <c r="AJ79" s="38"/>
      <c r="AK79" s="38"/>
      <c r="AL79" s="38"/>
      <c r="AM79" s="38"/>
      <c r="AN79" s="38"/>
      <c r="AO79" s="39"/>
      <c r="AP79" s="37"/>
      <c r="AQ79" s="38"/>
      <c r="AR79" s="38"/>
      <c r="AS79" s="38"/>
      <c r="AT79" s="38"/>
      <c r="AU79" s="38"/>
      <c r="AV79" s="39"/>
      <c r="AW79" s="37"/>
      <c r="AX79" s="38"/>
      <c r="AY79" s="39"/>
      <c r="AZ79" s="208"/>
      <c r="BA79" s="209"/>
      <c r="BB79" s="210"/>
      <c r="BC79" s="211"/>
      <c r="BD79" s="212"/>
      <c r="BE79" s="321"/>
      <c r="BF79" s="322"/>
      <c r="BG79" s="322"/>
      <c r="BH79" s="322"/>
      <c r="BI79" s="323"/>
      <c r="BJ79" s="338"/>
    </row>
    <row r="80" spans="2:62" ht="20.25" customHeight="1" x14ac:dyDescent="0.4">
      <c r="B80" s="303"/>
      <c r="C80" s="307"/>
      <c r="D80" s="308"/>
      <c r="E80" s="309"/>
      <c r="F80" s="173">
        <f>C79</f>
        <v>0</v>
      </c>
      <c r="G80" s="313"/>
      <c r="H80" s="296"/>
      <c r="I80" s="297"/>
      <c r="J80" s="297"/>
      <c r="K80" s="298"/>
      <c r="L80" s="302"/>
      <c r="M80" s="314"/>
      <c r="N80" s="329"/>
      <c r="O80" s="330"/>
      <c r="P80" s="330"/>
      <c r="Q80" s="331"/>
      <c r="R80" s="326" t="s">
        <v>9</v>
      </c>
      <c r="S80" s="327"/>
      <c r="T80" s="328"/>
      <c r="U80" s="188" t="str">
        <f>IF(U79="","",IF(OR(U79="常-休1",U79="常-休2",U79="常-休3"),IF(OR($G79="非・専",$G79="非・兼"),"-",VLOOKUP(U79,'シフト記号表（勤務時間帯)'!$D$5:$L$45,9,FALSE)),VLOOKUP(U79,'シフト記号表（勤務時間帯)'!$D$5:$L$45,9,FALSE)))</f>
        <v/>
      </c>
      <c r="V80" s="189" t="str">
        <f>IF(V79="","",IF(OR(V79="常-休1",V79="常-休2",V79="常-休3"),IF(OR($G79="非・専",$G79="非・兼"),"-",VLOOKUP(V79,'シフト記号表（勤務時間帯)'!$D$5:$L$45,9,FALSE)),VLOOKUP(V79,'シフト記号表（勤務時間帯)'!$D$5:$L$45,9,FALSE)))</f>
        <v/>
      </c>
      <c r="W80" s="189" t="str">
        <f>IF(W79="","",IF(OR(W79="常-休1",W79="常-休2",W79="常-休3"),IF(OR($G79="非・専",$G79="非・兼"),"-",VLOOKUP(W79,'シフト記号表（勤務時間帯)'!$D$5:$L$45,9,FALSE)),VLOOKUP(W79,'シフト記号表（勤務時間帯)'!$D$5:$L$45,9,FALSE)))</f>
        <v/>
      </c>
      <c r="X80" s="189" t="str">
        <f>IF(X79="","",IF(OR(X79="常-休1",X79="常-休2",X79="常-休3"),IF(OR($G79="非・専",$G79="非・兼"),"-",VLOOKUP(X79,'シフト記号表（勤務時間帯)'!$D$5:$L$45,9,FALSE)),VLOOKUP(X79,'シフト記号表（勤務時間帯)'!$D$5:$L$45,9,FALSE)))</f>
        <v/>
      </c>
      <c r="Y80" s="189" t="str">
        <f>IF(Y79="","",IF(OR(Y79="常-休1",Y79="常-休2",Y79="常-休3"),IF(OR($G79="非・専",$G79="非・兼"),"-",VLOOKUP(Y79,'シフト記号表（勤務時間帯)'!$D$5:$L$45,9,FALSE)),VLOOKUP(Y79,'シフト記号表（勤務時間帯)'!$D$5:$L$45,9,FALSE)))</f>
        <v/>
      </c>
      <c r="Z80" s="189" t="str">
        <f>IF(Z79="","",IF(OR(Z79="常-休1",Z79="常-休2",Z79="常-休3"),IF(OR($G79="非・専",$G79="非・兼"),"-",VLOOKUP(Z79,'シフト記号表（勤務時間帯)'!$D$5:$L$45,9,FALSE)),VLOOKUP(Z79,'シフト記号表（勤務時間帯)'!$D$5:$L$45,9,FALSE)))</f>
        <v/>
      </c>
      <c r="AA80" s="190" t="str">
        <f>IF(AA79="","",IF(OR(AA79="常-休1",AA79="常-休2",AA79="常-休3"),IF(OR($G79="非・専",$G79="非・兼"),"-",VLOOKUP(AA79,'シフト記号表（勤務時間帯)'!$D$5:$L$45,9,FALSE)),VLOOKUP(AA79,'シフト記号表（勤務時間帯)'!$D$5:$L$45,9,FALSE)))</f>
        <v/>
      </c>
      <c r="AB80" s="188" t="str">
        <f>IF(AB79="","",IF(OR(AB79="常-休1",AB79="常-休2",AB79="常-休3"),IF(OR($G79="非・専",$G79="非・兼"),"-",VLOOKUP(AB79,'シフト記号表（勤務時間帯)'!$D$5:$L$45,9,FALSE)),VLOOKUP(AB79,'シフト記号表（勤務時間帯)'!$D$5:$L$45,9,FALSE)))</f>
        <v/>
      </c>
      <c r="AC80" s="189" t="str">
        <f>IF(AC79="","",IF(OR(AC79="常-休1",AC79="常-休2",AC79="常-休3"),IF(OR($G79="非・専",$G79="非・兼"),"-",VLOOKUP(AC79,'シフト記号表（勤務時間帯)'!$D$5:$L$45,9,FALSE)),VLOOKUP(AC79,'シフト記号表（勤務時間帯)'!$D$5:$L$45,9,FALSE)))</f>
        <v/>
      </c>
      <c r="AD80" s="189" t="str">
        <f>IF(AD79="","",IF(OR(AD79="常-休1",AD79="常-休2",AD79="常-休3"),IF(OR($G79="非・専",$G79="非・兼"),"-",VLOOKUP(AD79,'シフト記号表（勤務時間帯)'!$D$5:$L$45,9,FALSE)),VLOOKUP(AD79,'シフト記号表（勤務時間帯)'!$D$5:$L$45,9,FALSE)))</f>
        <v/>
      </c>
      <c r="AE80" s="189" t="str">
        <f>IF(AE79="","",IF(OR(AE79="常-休1",AE79="常-休2",AE79="常-休3"),IF(OR($G79="非・専",$G79="非・兼"),"-",VLOOKUP(AE79,'シフト記号表（勤務時間帯)'!$D$5:$L$45,9,FALSE)),VLOOKUP(AE79,'シフト記号表（勤務時間帯)'!$D$5:$L$45,9,FALSE)))</f>
        <v/>
      </c>
      <c r="AF80" s="189" t="str">
        <f>IF(AF79="","",IF(OR(AF79="常-休1",AF79="常-休2",AF79="常-休3"),IF(OR($G79="非・専",$G79="非・兼"),"-",VLOOKUP(AF79,'シフト記号表（勤務時間帯)'!$D$5:$L$45,9,FALSE)),VLOOKUP(AF79,'シフト記号表（勤務時間帯)'!$D$5:$L$45,9,FALSE)))</f>
        <v/>
      </c>
      <c r="AG80" s="189" t="str">
        <f>IF(AG79="","",IF(OR(AG79="常-休1",AG79="常-休2",AG79="常-休3"),IF(OR($G79="非・専",$G79="非・兼"),"-",VLOOKUP(AG79,'シフト記号表（勤務時間帯)'!$D$5:$L$45,9,FALSE)),VLOOKUP(AG79,'シフト記号表（勤務時間帯)'!$D$5:$L$45,9,FALSE)))</f>
        <v/>
      </c>
      <c r="AH80" s="190" t="str">
        <f>IF(AH79="","",IF(OR(AH79="常-休1",AH79="常-休2",AH79="常-休3"),IF(OR($G79="非・専",$G79="非・兼"),"-",VLOOKUP(AH79,'シフト記号表（勤務時間帯)'!$D$5:$L$45,9,FALSE)),VLOOKUP(AH79,'シフト記号表（勤務時間帯)'!$D$5:$L$45,9,FALSE)))</f>
        <v/>
      </c>
      <c r="AI80" s="188" t="str">
        <f>IF(AI79="","",IF(OR(AI79="常-休1",AI79="常-休2",AI79="常-休3"),IF(OR($G79="非・専",$G79="非・兼"),"-",VLOOKUP(AI79,'シフト記号表（勤務時間帯)'!$D$5:$L$45,9,FALSE)),VLOOKUP(AI79,'シフト記号表（勤務時間帯)'!$D$5:$L$45,9,FALSE)))</f>
        <v/>
      </c>
      <c r="AJ80" s="189" t="str">
        <f>IF(AJ79="","",IF(OR(AJ79="常-休1",AJ79="常-休2",AJ79="常-休3"),IF(OR($G79="非・専",$G79="非・兼"),"-",VLOOKUP(AJ79,'シフト記号表（勤務時間帯)'!$D$5:$L$45,9,FALSE)),VLOOKUP(AJ79,'シフト記号表（勤務時間帯)'!$D$5:$L$45,9,FALSE)))</f>
        <v/>
      </c>
      <c r="AK80" s="189" t="str">
        <f>IF(AK79="","",IF(OR(AK79="常-休1",AK79="常-休2",AK79="常-休3"),IF(OR($G79="非・専",$G79="非・兼"),"-",VLOOKUP(AK79,'シフト記号表（勤務時間帯)'!$D$5:$L$45,9,FALSE)),VLOOKUP(AK79,'シフト記号表（勤務時間帯)'!$D$5:$L$45,9,FALSE)))</f>
        <v/>
      </c>
      <c r="AL80" s="189" t="str">
        <f>IF(AL79="","",IF(OR(AL79="常-休1",AL79="常-休2",AL79="常-休3"),IF(OR($G79="非・専",$G79="非・兼"),"-",VLOOKUP(AL79,'シフト記号表（勤務時間帯)'!$D$5:$L$45,9,FALSE)),VLOOKUP(AL79,'シフト記号表（勤務時間帯)'!$D$5:$L$45,9,FALSE)))</f>
        <v/>
      </c>
      <c r="AM80" s="189" t="str">
        <f>IF(AM79="","",IF(OR(AM79="常-休1",AM79="常-休2",AM79="常-休3"),IF(OR($G79="非・専",$G79="非・兼"),"-",VLOOKUP(AM79,'シフト記号表（勤務時間帯)'!$D$5:$L$45,9,FALSE)),VLOOKUP(AM79,'シフト記号表（勤務時間帯)'!$D$5:$L$45,9,FALSE)))</f>
        <v/>
      </c>
      <c r="AN80" s="189" t="str">
        <f>IF(AN79="","",IF(OR(AN79="常-休1",AN79="常-休2",AN79="常-休3"),IF(OR($G79="非・専",$G79="非・兼"),"-",VLOOKUP(AN79,'シフト記号表（勤務時間帯)'!$D$5:$L$45,9,FALSE)),VLOOKUP(AN79,'シフト記号表（勤務時間帯)'!$D$5:$L$45,9,FALSE)))</f>
        <v/>
      </c>
      <c r="AO80" s="190" t="str">
        <f>IF(AO79="","",IF(OR(AO79="常-休1",AO79="常-休2",AO79="常-休3"),IF(OR($G79="非・専",$G79="非・兼"),"-",VLOOKUP(AO79,'シフト記号表（勤務時間帯)'!$D$5:$L$45,9,FALSE)),VLOOKUP(AO79,'シフト記号表（勤務時間帯)'!$D$5:$L$45,9,FALSE)))</f>
        <v/>
      </c>
      <c r="AP80" s="188" t="str">
        <f>IF(AP79="","",IF(OR(AP79="常-休1",AP79="常-休2",AP79="常-休3"),IF(OR($G79="非・専",$G79="非・兼"),"-",VLOOKUP(AP79,'シフト記号表（勤務時間帯)'!$D$5:$L$45,9,FALSE)),VLOOKUP(AP79,'シフト記号表（勤務時間帯)'!$D$5:$L$45,9,FALSE)))</f>
        <v/>
      </c>
      <c r="AQ80" s="189" t="str">
        <f>IF(AQ79="","",IF(OR(AQ79="常-休1",AQ79="常-休2",AQ79="常-休3"),IF(OR($G79="非・専",$G79="非・兼"),"-",VLOOKUP(AQ79,'シフト記号表（勤務時間帯)'!$D$5:$L$45,9,FALSE)),VLOOKUP(AQ79,'シフト記号表（勤務時間帯)'!$D$5:$L$45,9,FALSE)))</f>
        <v/>
      </c>
      <c r="AR80" s="189" t="str">
        <f>IF(AR79="","",IF(OR(AR79="常-休1",AR79="常-休2",AR79="常-休3"),IF(OR($G79="非・専",$G79="非・兼"),"-",VLOOKUP(AR79,'シフト記号表（勤務時間帯)'!$D$5:$L$45,9,FALSE)),VLOOKUP(AR79,'シフト記号表（勤務時間帯)'!$D$5:$L$45,9,FALSE)))</f>
        <v/>
      </c>
      <c r="AS80" s="189" t="str">
        <f>IF(AS79="","",IF(OR(AS79="常-休1",AS79="常-休2",AS79="常-休3"),IF(OR($G79="非・専",$G79="非・兼"),"-",VLOOKUP(AS79,'シフト記号表（勤務時間帯)'!$D$5:$L$45,9,FALSE)),VLOOKUP(AS79,'シフト記号表（勤務時間帯)'!$D$5:$L$45,9,FALSE)))</f>
        <v/>
      </c>
      <c r="AT80" s="189" t="str">
        <f>IF(AT79="","",IF(OR(AT79="常-休1",AT79="常-休2",AT79="常-休3"),IF(OR($G79="非・専",$G79="非・兼"),"-",VLOOKUP(AT79,'シフト記号表（勤務時間帯)'!$D$5:$L$45,9,FALSE)),VLOOKUP(AT79,'シフト記号表（勤務時間帯)'!$D$5:$L$45,9,FALSE)))</f>
        <v/>
      </c>
      <c r="AU80" s="189" t="str">
        <f>IF(AU79="","",IF(OR(AU79="常-休1",AU79="常-休2",AU79="常-休3"),IF(OR($G79="非・専",$G79="非・兼"),"-",VLOOKUP(AU79,'シフト記号表（勤務時間帯)'!$D$5:$L$45,9,FALSE)),VLOOKUP(AU79,'シフト記号表（勤務時間帯)'!$D$5:$L$45,9,FALSE)))</f>
        <v/>
      </c>
      <c r="AV80" s="190" t="str">
        <f>IF(AV79="","",IF(OR(AV79="常-休1",AV79="常-休2",AV79="常-休3"),IF(OR($G79="非・専",$G79="非・兼"),"-",VLOOKUP(AV79,'シフト記号表（勤務時間帯)'!$D$5:$L$45,9,FALSE)),VLOOKUP(AV79,'シフト記号表（勤務時間帯)'!$D$5:$L$45,9,FALSE)))</f>
        <v/>
      </c>
      <c r="AW80" s="188" t="str">
        <f>IF(AW79="","",IF(OR(AW79="常-休1",AW79="常-休2",AW79="常-休3"),IF(OR($G79="非・専",$G79="非・兼"),"-",VLOOKUP(AW79,'シフト記号表（勤務時間帯)'!$D$5:$L$45,9,FALSE)),VLOOKUP(AW79,'シフト記号表（勤務時間帯)'!$D$5:$L$45,9,FALSE)))</f>
        <v/>
      </c>
      <c r="AX80" s="189" t="str">
        <f>IF(AX79="","",IF(OR(AX79="常-休1",AX79="常-休2",AX79="常-休3"),IF(OR($G79="非・専",$G79="非・兼"),"-",VLOOKUP(AX79,'シフト記号表（勤務時間帯)'!$D$5:$L$45,9,FALSE)),VLOOKUP(AX79,'シフト記号表（勤務時間帯)'!$D$5:$L$45,9,FALSE)))</f>
        <v/>
      </c>
      <c r="AY80" s="190" t="str">
        <f>IF(AY79="","",IF(OR(AY79="常-休1",AY79="常-休2",AY79="常-休3"),IF(OR($G79="非・専",$G79="非・兼"),"-",VLOOKUP(AY79,'シフト記号表（勤務時間帯)'!$D$5:$L$45,9,FALSE)),VLOOKUP(AY79,'シフト記号表（勤務時間帯)'!$D$5:$L$45,9,FALSE)))</f>
        <v/>
      </c>
      <c r="AZ80" s="199">
        <f>IF($BE$3="予定",SUM(U80:AV80),IF($BE$3="実績",SUM(U80:AY80),""))</f>
        <v>0</v>
      </c>
      <c r="BA80" s="218">
        <f>AZ80-SUMIF(U81:AY81,"基準",U80:AY80)-SUMIF(U81:AY81,"医ケア",U80:AY80)-SUMIF(U81:AY81,"医連携",U80:AY80)</f>
        <v>0</v>
      </c>
      <c r="BB80" s="201">
        <f>SUMIF(U81:AY81,"基準",U80:AY80)</f>
        <v>0</v>
      </c>
      <c r="BC80" s="202" t="e">
        <f>AZ80/$BE$6</f>
        <v>#DIV/0!</v>
      </c>
      <c r="BD80" s="220" t="e">
        <f>BA80/$BE$6</f>
        <v>#DIV/0!</v>
      </c>
      <c r="BE80" s="321"/>
      <c r="BF80" s="322"/>
      <c r="BG80" s="322"/>
      <c r="BH80" s="322"/>
      <c r="BI80" s="323"/>
      <c r="BJ80" s="338"/>
    </row>
    <row r="81" spans="2:62" ht="20.25" customHeight="1" x14ac:dyDescent="0.4">
      <c r="B81" s="303"/>
      <c r="C81" s="310"/>
      <c r="D81" s="311"/>
      <c r="E81" s="312"/>
      <c r="F81" s="259"/>
      <c r="G81" s="313"/>
      <c r="H81" s="299"/>
      <c r="I81" s="300"/>
      <c r="J81" s="300"/>
      <c r="K81" s="301"/>
      <c r="L81" s="302"/>
      <c r="M81" s="314"/>
      <c r="N81" s="332"/>
      <c r="O81" s="333"/>
      <c r="P81" s="333"/>
      <c r="Q81" s="334"/>
      <c r="R81" s="335" t="str">
        <f>IF(COUNTIF(F80,"看護職員"),"基準・基準_加・医ケア基本報酬・医療連携",IF(COUNTIF(プルダウン・リスト!$C$32:$C$40,'別紙2-1　勤務体制・勤務形態一覧表（児通所）'!F80),"基準職員","－"))</f>
        <v>－</v>
      </c>
      <c r="S81" s="336"/>
      <c r="T81" s="337"/>
      <c r="U81" s="122"/>
      <c r="V81" s="123"/>
      <c r="W81" s="123"/>
      <c r="X81" s="123"/>
      <c r="Y81" s="123"/>
      <c r="Z81" s="123"/>
      <c r="AA81" s="124"/>
      <c r="AB81" s="122"/>
      <c r="AC81" s="123"/>
      <c r="AD81" s="123"/>
      <c r="AE81" s="123"/>
      <c r="AF81" s="123"/>
      <c r="AG81" s="123"/>
      <c r="AH81" s="124"/>
      <c r="AI81" s="122"/>
      <c r="AJ81" s="123"/>
      <c r="AK81" s="123"/>
      <c r="AL81" s="123"/>
      <c r="AM81" s="123"/>
      <c r="AN81" s="123"/>
      <c r="AO81" s="124"/>
      <c r="AP81" s="122"/>
      <c r="AQ81" s="123"/>
      <c r="AR81" s="123"/>
      <c r="AS81" s="123"/>
      <c r="AT81" s="123"/>
      <c r="AU81" s="123"/>
      <c r="AV81" s="124"/>
      <c r="AW81" s="122"/>
      <c r="AX81" s="123"/>
      <c r="AY81" s="124"/>
      <c r="AZ81" s="203"/>
      <c r="BA81" s="204"/>
      <c r="BB81" s="205"/>
      <c r="BC81" s="206"/>
      <c r="BD81" s="207"/>
      <c r="BE81" s="321"/>
      <c r="BF81" s="322"/>
      <c r="BG81" s="322"/>
      <c r="BH81" s="322"/>
      <c r="BI81" s="323"/>
      <c r="BJ81" s="338"/>
    </row>
    <row r="82" spans="2:62" ht="20.25" customHeight="1" x14ac:dyDescent="0.4">
      <c r="B82" s="303">
        <f t="shared" si="15"/>
        <v>21</v>
      </c>
      <c r="C82" s="304"/>
      <c r="D82" s="305"/>
      <c r="E82" s="306"/>
      <c r="F82" s="257"/>
      <c r="G82" s="313"/>
      <c r="H82" s="293"/>
      <c r="I82" s="294"/>
      <c r="J82" s="294"/>
      <c r="K82" s="295"/>
      <c r="L82" s="302"/>
      <c r="M82" s="314"/>
      <c r="N82" s="315"/>
      <c r="O82" s="316"/>
      <c r="P82" s="316"/>
      <c r="Q82" s="317"/>
      <c r="R82" s="318" t="s">
        <v>23</v>
      </c>
      <c r="S82" s="319"/>
      <c r="T82" s="320"/>
      <c r="U82" s="37"/>
      <c r="V82" s="38"/>
      <c r="W82" s="38"/>
      <c r="X82" s="38"/>
      <c r="Y82" s="38"/>
      <c r="Z82" s="38"/>
      <c r="AA82" s="39"/>
      <c r="AB82" s="37"/>
      <c r="AC82" s="38"/>
      <c r="AD82" s="38"/>
      <c r="AE82" s="38"/>
      <c r="AF82" s="38"/>
      <c r="AG82" s="38"/>
      <c r="AH82" s="39"/>
      <c r="AI82" s="37"/>
      <c r="AJ82" s="38"/>
      <c r="AK82" s="38"/>
      <c r="AL82" s="38"/>
      <c r="AM82" s="38"/>
      <c r="AN82" s="38"/>
      <c r="AO82" s="39"/>
      <c r="AP82" s="37"/>
      <c r="AQ82" s="38"/>
      <c r="AR82" s="38"/>
      <c r="AS82" s="38"/>
      <c r="AT82" s="38"/>
      <c r="AU82" s="38"/>
      <c r="AV82" s="39"/>
      <c r="AW82" s="37"/>
      <c r="AX82" s="38"/>
      <c r="AY82" s="39"/>
      <c r="AZ82" s="208"/>
      <c r="BA82" s="209"/>
      <c r="BB82" s="210"/>
      <c r="BC82" s="211"/>
      <c r="BD82" s="212"/>
      <c r="BE82" s="321"/>
      <c r="BF82" s="322"/>
      <c r="BG82" s="322"/>
      <c r="BH82" s="322"/>
      <c r="BI82" s="323"/>
      <c r="BJ82" s="338"/>
    </row>
    <row r="83" spans="2:62" ht="20.25" customHeight="1" x14ac:dyDescent="0.4">
      <c r="B83" s="303"/>
      <c r="C83" s="307"/>
      <c r="D83" s="308"/>
      <c r="E83" s="309"/>
      <c r="F83" s="173">
        <f>C82</f>
        <v>0</v>
      </c>
      <c r="G83" s="313"/>
      <c r="H83" s="296"/>
      <c r="I83" s="297"/>
      <c r="J83" s="297"/>
      <c r="K83" s="298"/>
      <c r="L83" s="302"/>
      <c r="M83" s="314"/>
      <c r="N83" s="329"/>
      <c r="O83" s="330"/>
      <c r="P83" s="330"/>
      <c r="Q83" s="331"/>
      <c r="R83" s="326" t="s">
        <v>9</v>
      </c>
      <c r="S83" s="327"/>
      <c r="T83" s="328"/>
      <c r="U83" s="188" t="str">
        <f>IF(U82="","",IF(OR(U82="常-休1",U82="常-休2",U82="常-休3"),IF(OR($G82="非・専",$G82="非・兼"),"-",VLOOKUP(U82,'シフト記号表（勤務時間帯)'!$D$5:$L$45,9,FALSE)),VLOOKUP(U82,'シフト記号表（勤務時間帯)'!$D$5:$L$45,9,FALSE)))</f>
        <v/>
      </c>
      <c r="V83" s="189" t="str">
        <f>IF(V82="","",IF(OR(V82="常-休1",V82="常-休2",V82="常-休3"),IF(OR($G82="非・専",$G82="非・兼"),"-",VLOOKUP(V82,'シフト記号表（勤務時間帯)'!$D$5:$L$45,9,FALSE)),VLOOKUP(V82,'シフト記号表（勤務時間帯)'!$D$5:$L$45,9,FALSE)))</f>
        <v/>
      </c>
      <c r="W83" s="189" t="str">
        <f>IF(W82="","",IF(OR(W82="常-休1",W82="常-休2",W82="常-休3"),IF(OR($G82="非・専",$G82="非・兼"),"-",VLOOKUP(W82,'シフト記号表（勤務時間帯)'!$D$5:$L$45,9,FALSE)),VLOOKUP(W82,'シフト記号表（勤務時間帯)'!$D$5:$L$45,9,FALSE)))</f>
        <v/>
      </c>
      <c r="X83" s="189" t="str">
        <f>IF(X82="","",IF(OR(X82="常-休1",X82="常-休2",X82="常-休3"),IF(OR($G82="非・専",$G82="非・兼"),"-",VLOOKUP(X82,'シフト記号表（勤務時間帯)'!$D$5:$L$45,9,FALSE)),VLOOKUP(X82,'シフト記号表（勤務時間帯)'!$D$5:$L$45,9,FALSE)))</f>
        <v/>
      </c>
      <c r="Y83" s="189" t="str">
        <f>IF(Y82="","",IF(OR(Y82="常-休1",Y82="常-休2",Y82="常-休3"),IF(OR($G82="非・専",$G82="非・兼"),"-",VLOOKUP(Y82,'シフト記号表（勤務時間帯)'!$D$5:$L$45,9,FALSE)),VLOOKUP(Y82,'シフト記号表（勤務時間帯)'!$D$5:$L$45,9,FALSE)))</f>
        <v/>
      </c>
      <c r="Z83" s="189" t="str">
        <f>IF(Z82="","",IF(OR(Z82="常-休1",Z82="常-休2",Z82="常-休3"),IF(OR($G82="非・専",$G82="非・兼"),"-",VLOOKUP(Z82,'シフト記号表（勤務時間帯)'!$D$5:$L$45,9,FALSE)),VLOOKUP(Z82,'シフト記号表（勤務時間帯)'!$D$5:$L$45,9,FALSE)))</f>
        <v/>
      </c>
      <c r="AA83" s="190" t="str">
        <f>IF(AA82="","",IF(OR(AA82="常-休1",AA82="常-休2",AA82="常-休3"),IF(OR($G82="非・専",$G82="非・兼"),"-",VLOOKUP(AA82,'シフト記号表（勤務時間帯)'!$D$5:$L$45,9,FALSE)),VLOOKUP(AA82,'シフト記号表（勤務時間帯)'!$D$5:$L$45,9,FALSE)))</f>
        <v/>
      </c>
      <c r="AB83" s="188" t="str">
        <f>IF(AB82="","",IF(OR(AB82="常-休1",AB82="常-休2",AB82="常-休3"),IF(OR($G82="非・専",$G82="非・兼"),"-",VLOOKUP(AB82,'シフト記号表（勤務時間帯)'!$D$5:$L$45,9,FALSE)),VLOOKUP(AB82,'シフト記号表（勤務時間帯)'!$D$5:$L$45,9,FALSE)))</f>
        <v/>
      </c>
      <c r="AC83" s="189" t="str">
        <f>IF(AC82="","",IF(OR(AC82="常-休1",AC82="常-休2",AC82="常-休3"),IF(OR($G82="非・専",$G82="非・兼"),"-",VLOOKUP(AC82,'シフト記号表（勤務時間帯)'!$D$5:$L$45,9,FALSE)),VLOOKUP(AC82,'シフト記号表（勤務時間帯)'!$D$5:$L$45,9,FALSE)))</f>
        <v/>
      </c>
      <c r="AD83" s="189" t="str">
        <f>IF(AD82="","",IF(OR(AD82="常-休1",AD82="常-休2",AD82="常-休3"),IF(OR($G82="非・専",$G82="非・兼"),"-",VLOOKUP(AD82,'シフト記号表（勤務時間帯)'!$D$5:$L$45,9,FALSE)),VLOOKUP(AD82,'シフト記号表（勤務時間帯)'!$D$5:$L$45,9,FALSE)))</f>
        <v/>
      </c>
      <c r="AE83" s="189" t="str">
        <f>IF(AE82="","",IF(OR(AE82="常-休1",AE82="常-休2",AE82="常-休3"),IF(OR($G82="非・専",$G82="非・兼"),"-",VLOOKUP(AE82,'シフト記号表（勤務時間帯)'!$D$5:$L$45,9,FALSE)),VLOOKUP(AE82,'シフト記号表（勤務時間帯)'!$D$5:$L$45,9,FALSE)))</f>
        <v/>
      </c>
      <c r="AF83" s="189" t="str">
        <f>IF(AF82="","",IF(OR(AF82="常-休1",AF82="常-休2",AF82="常-休3"),IF(OR($G82="非・専",$G82="非・兼"),"-",VLOOKUP(AF82,'シフト記号表（勤務時間帯)'!$D$5:$L$45,9,FALSE)),VLOOKUP(AF82,'シフト記号表（勤務時間帯)'!$D$5:$L$45,9,FALSE)))</f>
        <v/>
      </c>
      <c r="AG83" s="189" t="str">
        <f>IF(AG82="","",IF(OR(AG82="常-休1",AG82="常-休2",AG82="常-休3"),IF(OR($G82="非・専",$G82="非・兼"),"-",VLOOKUP(AG82,'シフト記号表（勤務時間帯)'!$D$5:$L$45,9,FALSE)),VLOOKUP(AG82,'シフト記号表（勤務時間帯)'!$D$5:$L$45,9,FALSE)))</f>
        <v/>
      </c>
      <c r="AH83" s="190" t="str">
        <f>IF(AH82="","",IF(OR(AH82="常-休1",AH82="常-休2",AH82="常-休3"),IF(OR($G82="非・専",$G82="非・兼"),"-",VLOOKUP(AH82,'シフト記号表（勤務時間帯)'!$D$5:$L$45,9,FALSE)),VLOOKUP(AH82,'シフト記号表（勤務時間帯)'!$D$5:$L$45,9,FALSE)))</f>
        <v/>
      </c>
      <c r="AI83" s="188" t="str">
        <f>IF(AI82="","",IF(OR(AI82="常-休1",AI82="常-休2",AI82="常-休3"),IF(OR($G82="非・専",$G82="非・兼"),"-",VLOOKUP(AI82,'シフト記号表（勤務時間帯)'!$D$5:$L$45,9,FALSE)),VLOOKUP(AI82,'シフト記号表（勤務時間帯)'!$D$5:$L$45,9,FALSE)))</f>
        <v/>
      </c>
      <c r="AJ83" s="189" t="str">
        <f>IF(AJ82="","",IF(OR(AJ82="常-休1",AJ82="常-休2",AJ82="常-休3"),IF(OR($G82="非・専",$G82="非・兼"),"-",VLOOKUP(AJ82,'シフト記号表（勤務時間帯)'!$D$5:$L$45,9,FALSE)),VLOOKUP(AJ82,'シフト記号表（勤務時間帯)'!$D$5:$L$45,9,FALSE)))</f>
        <v/>
      </c>
      <c r="AK83" s="189" t="str">
        <f>IF(AK82="","",IF(OR(AK82="常-休1",AK82="常-休2",AK82="常-休3"),IF(OR($G82="非・専",$G82="非・兼"),"-",VLOOKUP(AK82,'シフト記号表（勤務時間帯)'!$D$5:$L$45,9,FALSE)),VLOOKUP(AK82,'シフト記号表（勤務時間帯)'!$D$5:$L$45,9,FALSE)))</f>
        <v/>
      </c>
      <c r="AL83" s="189" t="str">
        <f>IF(AL82="","",IF(OR(AL82="常-休1",AL82="常-休2",AL82="常-休3"),IF(OR($G82="非・専",$G82="非・兼"),"-",VLOOKUP(AL82,'シフト記号表（勤務時間帯)'!$D$5:$L$45,9,FALSE)),VLOOKUP(AL82,'シフト記号表（勤務時間帯)'!$D$5:$L$45,9,FALSE)))</f>
        <v/>
      </c>
      <c r="AM83" s="189" t="str">
        <f>IF(AM82="","",IF(OR(AM82="常-休1",AM82="常-休2",AM82="常-休3"),IF(OR($G82="非・専",$G82="非・兼"),"-",VLOOKUP(AM82,'シフト記号表（勤務時間帯)'!$D$5:$L$45,9,FALSE)),VLOOKUP(AM82,'シフト記号表（勤務時間帯)'!$D$5:$L$45,9,FALSE)))</f>
        <v/>
      </c>
      <c r="AN83" s="189" t="str">
        <f>IF(AN82="","",IF(OR(AN82="常-休1",AN82="常-休2",AN82="常-休3"),IF(OR($G82="非・専",$G82="非・兼"),"-",VLOOKUP(AN82,'シフト記号表（勤務時間帯)'!$D$5:$L$45,9,FALSE)),VLOOKUP(AN82,'シフト記号表（勤務時間帯)'!$D$5:$L$45,9,FALSE)))</f>
        <v/>
      </c>
      <c r="AO83" s="190" t="str">
        <f>IF(AO82="","",IF(OR(AO82="常-休1",AO82="常-休2",AO82="常-休3"),IF(OR($G82="非・専",$G82="非・兼"),"-",VLOOKUP(AO82,'シフト記号表（勤務時間帯)'!$D$5:$L$45,9,FALSE)),VLOOKUP(AO82,'シフト記号表（勤務時間帯)'!$D$5:$L$45,9,FALSE)))</f>
        <v/>
      </c>
      <c r="AP83" s="188" t="str">
        <f>IF(AP82="","",IF(OR(AP82="常-休1",AP82="常-休2",AP82="常-休3"),IF(OR($G82="非・専",$G82="非・兼"),"-",VLOOKUP(AP82,'シフト記号表（勤務時間帯)'!$D$5:$L$45,9,FALSE)),VLOOKUP(AP82,'シフト記号表（勤務時間帯)'!$D$5:$L$45,9,FALSE)))</f>
        <v/>
      </c>
      <c r="AQ83" s="189" t="str">
        <f>IF(AQ82="","",IF(OR(AQ82="常-休1",AQ82="常-休2",AQ82="常-休3"),IF(OR($G82="非・専",$G82="非・兼"),"-",VLOOKUP(AQ82,'シフト記号表（勤務時間帯)'!$D$5:$L$45,9,FALSE)),VLOOKUP(AQ82,'シフト記号表（勤務時間帯)'!$D$5:$L$45,9,FALSE)))</f>
        <v/>
      </c>
      <c r="AR83" s="189" t="str">
        <f>IF(AR82="","",IF(OR(AR82="常-休1",AR82="常-休2",AR82="常-休3"),IF(OR($G82="非・専",$G82="非・兼"),"-",VLOOKUP(AR82,'シフト記号表（勤務時間帯)'!$D$5:$L$45,9,FALSE)),VLOOKUP(AR82,'シフト記号表（勤務時間帯)'!$D$5:$L$45,9,FALSE)))</f>
        <v/>
      </c>
      <c r="AS83" s="189" t="str">
        <f>IF(AS82="","",IF(OR(AS82="常-休1",AS82="常-休2",AS82="常-休3"),IF(OR($G82="非・専",$G82="非・兼"),"-",VLOOKUP(AS82,'シフト記号表（勤務時間帯)'!$D$5:$L$45,9,FALSE)),VLOOKUP(AS82,'シフト記号表（勤務時間帯)'!$D$5:$L$45,9,FALSE)))</f>
        <v/>
      </c>
      <c r="AT83" s="189" t="str">
        <f>IF(AT82="","",IF(OR(AT82="常-休1",AT82="常-休2",AT82="常-休3"),IF(OR($G82="非・専",$G82="非・兼"),"-",VLOOKUP(AT82,'シフト記号表（勤務時間帯)'!$D$5:$L$45,9,FALSE)),VLOOKUP(AT82,'シフト記号表（勤務時間帯)'!$D$5:$L$45,9,FALSE)))</f>
        <v/>
      </c>
      <c r="AU83" s="189" t="str">
        <f>IF(AU82="","",IF(OR(AU82="常-休1",AU82="常-休2",AU82="常-休3"),IF(OR($G82="非・専",$G82="非・兼"),"-",VLOOKUP(AU82,'シフト記号表（勤務時間帯)'!$D$5:$L$45,9,FALSE)),VLOOKUP(AU82,'シフト記号表（勤務時間帯)'!$D$5:$L$45,9,FALSE)))</f>
        <v/>
      </c>
      <c r="AV83" s="190" t="str">
        <f>IF(AV82="","",IF(OR(AV82="常-休1",AV82="常-休2",AV82="常-休3"),IF(OR($G82="非・専",$G82="非・兼"),"-",VLOOKUP(AV82,'シフト記号表（勤務時間帯)'!$D$5:$L$45,9,FALSE)),VLOOKUP(AV82,'シフト記号表（勤務時間帯)'!$D$5:$L$45,9,FALSE)))</f>
        <v/>
      </c>
      <c r="AW83" s="188" t="str">
        <f>IF(AW82="","",IF(OR(AW82="常-休1",AW82="常-休2",AW82="常-休3"),IF(OR($G82="非・専",$G82="非・兼"),"-",VLOOKUP(AW82,'シフト記号表（勤務時間帯)'!$D$5:$L$45,9,FALSE)),VLOOKUP(AW82,'シフト記号表（勤務時間帯)'!$D$5:$L$45,9,FALSE)))</f>
        <v/>
      </c>
      <c r="AX83" s="189" t="str">
        <f>IF(AX82="","",IF(OR(AX82="常-休1",AX82="常-休2",AX82="常-休3"),IF(OR($G82="非・専",$G82="非・兼"),"-",VLOOKUP(AX82,'シフト記号表（勤務時間帯)'!$D$5:$L$45,9,FALSE)),VLOOKUP(AX82,'シフト記号表（勤務時間帯)'!$D$5:$L$45,9,FALSE)))</f>
        <v/>
      </c>
      <c r="AY83" s="190" t="str">
        <f>IF(AY82="","",IF(OR(AY82="常-休1",AY82="常-休2",AY82="常-休3"),IF(OR($G82="非・専",$G82="非・兼"),"-",VLOOKUP(AY82,'シフト記号表（勤務時間帯)'!$D$5:$L$45,9,FALSE)),VLOOKUP(AY82,'シフト記号表（勤務時間帯)'!$D$5:$L$45,9,FALSE)))</f>
        <v/>
      </c>
      <c r="AZ83" s="199">
        <f>IF($BE$3="予定",SUM(U83:AV83),IF($BE$3="実績",SUM(U83:AY83),""))</f>
        <v>0</v>
      </c>
      <c r="BA83" s="218">
        <f>AZ83-SUMIF(U84:AY84,"基準",U83:AY83)-SUMIF(U84:AY84,"医ケア",U83:AY83)-SUMIF(U84:AY84,"医連携",U83:AY83)</f>
        <v>0</v>
      </c>
      <c r="BB83" s="201">
        <f>SUMIF(U84:AY84,"基準",U83:AY83)</f>
        <v>0</v>
      </c>
      <c r="BC83" s="202" t="e">
        <f>AZ83/$BE$6</f>
        <v>#DIV/0!</v>
      </c>
      <c r="BD83" s="220" t="e">
        <f>BA83/$BE$6</f>
        <v>#DIV/0!</v>
      </c>
      <c r="BE83" s="321"/>
      <c r="BF83" s="322"/>
      <c r="BG83" s="322"/>
      <c r="BH83" s="322"/>
      <c r="BI83" s="323"/>
      <c r="BJ83" s="338"/>
    </row>
    <row r="84" spans="2:62" ht="20.25" customHeight="1" x14ac:dyDescent="0.4">
      <c r="B84" s="303"/>
      <c r="C84" s="310"/>
      <c r="D84" s="311"/>
      <c r="E84" s="312"/>
      <c r="F84" s="259"/>
      <c r="G84" s="313"/>
      <c r="H84" s="299"/>
      <c r="I84" s="300"/>
      <c r="J84" s="300"/>
      <c r="K84" s="301"/>
      <c r="L84" s="302"/>
      <c r="M84" s="314"/>
      <c r="N84" s="332"/>
      <c r="O84" s="333"/>
      <c r="P84" s="333"/>
      <c r="Q84" s="334"/>
      <c r="R84" s="335" t="str">
        <f>IF(COUNTIF(F83,"看護職員"),"基準・基準_加・医ケア基本報酬・医療連携",IF(COUNTIF(プルダウン・リスト!$C$32:$C$40,'別紙2-1　勤務体制・勤務形態一覧表（児通所）'!F83),"基準職員","－"))</f>
        <v>－</v>
      </c>
      <c r="S84" s="336"/>
      <c r="T84" s="337"/>
      <c r="U84" s="122"/>
      <c r="V84" s="123"/>
      <c r="W84" s="123"/>
      <c r="X84" s="123"/>
      <c r="Y84" s="123"/>
      <c r="Z84" s="123"/>
      <c r="AA84" s="124"/>
      <c r="AB84" s="122"/>
      <c r="AC84" s="123"/>
      <c r="AD84" s="123"/>
      <c r="AE84" s="123"/>
      <c r="AF84" s="123"/>
      <c r="AG84" s="123"/>
      <c r="AH84" s="124"/>
      <c r="AI84" s="122"/>
      <c r="AJ84" s="123"/>
      <c r="AK84" s="123"/>
      <c r="AL84" s="123"/>
      <c r="AM84" s="123"/>
      <c r="AN84" s="123"/>
      <c r="AO84" s="124"/>
      <c r="AP84" s="122"/>
      <c r="AQ84" s="123"/>
      <c r="AR84" s="123"/>
      <c r="AS84" s="123"/>
      <c r="AT84" s="123"/>
      <c r="AU84" s="123"/>
      <c r="AV84" s="124"/>
      <c r="AW84" s="122"/>
      <c r="AX84" s="123"/>
      <c r="AY84" s="124"/>
      <c r="AZ84" s="203"/>
      <c r="BA84" s="204"/>
      <c r="BB84" s="205"/>
      <c r="BC84" s="206"/>
      <c r="BD84" s="207"/>
      <c r="BE84" s="321"/>
      <c r="BF84" s="322"/>
      <c r="BG84" s="322"/>
      <c r="BH84" s="322"/>
      <c r="BI84" s="323"/>
      <c r="BJ84" s="338"/>
    </row>
    <row r="85" spans="2:62" ht="20.25" customHeight="1" x14ac:dyDescent="0.4">
      <c r="B85" s="303">
        <f t="shared" si="14"/>
        <v>22</v>
      </c>
      <c r="C85" s="304"/>
      <c r="D85" s="305"/>
      <c r="E85" s="306"/>
      <c r="F85" s="257"/>
      <c r="G85" s="313"/>
      <c r="H85" s="293"/>
      <c r="I85" s="294"/>
      <c r="J85" s="294"/>
      <c r="K85" s="295"/>
      <c r="L85" s="302"/>
      <c r="M85" s="314"/>
      <c r="N85" s="315"/>
      <c r="O85" s="316"/>
      <c r="P85" s="316"/>
      <c r="Q85" s="317"/>
      <c r="R85" s="318" t="s">
        <v>23</v>
      </c>
      <c r="S85" s="319"/>
      <c r="T85" s="320"/>
      <c r="U85" s="37"/>
      <c r="V85" s="38"/>
      <c r="W85" s="38"/>
      <c r="X85" s="38"/>
      <c r="Y85" s="38"/>
      <c r="Z85" s="38"/>
      <c r="AA85" s="39"/>
      <c r="AB85" s="37"/>
      <c r="AC85" s="38"/>
      <c r="AD85" s="38"/>
      <c r="AE85" s="38"/>
      <c r="AF85" s="38"/>
      <c r="AG85" s="38"/>
      <c r="AH85" s="39"/>
      <c r="AI85" s="37"/>
      <c r="AJ85" s="38"/>
      <c r="AK85" s="38"/>
      <c r="AL85" s="38"/>
      <c r="AM85" s="38"/>
      <c r="AN85" s="38"/>
      <c r="AO85" s="39"/>
      <c r="AP85" s="37"/>
      <c r="AQ85" s="38"/>
      <c r="AR85" s="38"/>
      <c r="AS85" s="38"/>
      <c r="AT85" s="38"/>
      <c r="AU85" s="38"/>
      <c r="AV85" s="39"/>
      <c r="AW85" s="37"/>
      <c r="AX85" s="38"/>
      <c r="AY85" s="39"/>
      <c r="AZ85" s="208"/>
      <c r="BA85" s="209"/>
      <c r="BB85" s="210"/>
      <c r="BC85" s="211"/>
      <c r="BD85" s="212"/>
      <c r="BE85" s="321"/>
      <c r="BF85" s="322"/>
      <c r="BG85" s="322"/>
      <c r="BH85" s="322"/>
      <c r="BI85" s="323"/>
      <c r="BJ85" s="338"/>
    </row>
    <row r="86" spans="2:62" ht="20.25" customHeight="1" x14ac:dyDescent="0.4">
      <c r="B86" s="303"/>
      <c r="C86" s="307"/>
      <c r="D86" s="308"/>
      <c r="E86" s="309"/>
      <c r="F86" s="173">
        <f>C85</f>
        <v>0</v>
      </c>
      <c r="G86" s="313"/>
      <c r="H86" s="296"/>
      <c r="I86" s="297"/>
      <c r="J86" s="297"/>
      <c r="K86" s="298"/>
      <c r="L86" s="302"/>
      <c r="M86" s="314"/>
      <c r="N86" s="329"/>
      <c r="O86" s="330"/>
      <c r="P86" s="330"/>
      <c r="Q86" s="331"/>
      <c r="R86" s="326" t="s">
        <v>9</v>
      </c>
      <c r="S86" s="327"/>
      <c r="T86" s="328"/>
      <c r="U86" s="188" t="str">
        <f>IF(U85="","",IF(OR(U85="常-休1",U85="常-休2",U85="常-休3"),IF(OR($G85="非・専",$G85="非・兼"),"-",VLOOKUP(U85,'シフト記号表（勤務時間帯)'!$D$5:$L$45,9,FALSE)),VLOOKUP(U85,'シフト記号表（勤務時間帯)'!$D$5:$L$45,9,FALSE)))</f>
        <v/>
      </c>
      <c r="V86" s="189" t="str">
        <f>IF(V85="","",IF(OR(V85="常-休1",V85="常-休2",V85="常-休3"),IF(OR($G85="非・専",$G85="非・兼"),"-",VLOOKUP(V85,'シフト記号表（勤務時間帯)'!$D$5:$L$45,9,FALSE)),VLOOKUP(V85,'シフト記号表（勤務時間帯)'!$D$5:$L$45,9,FALSE)))</f>
        <v/>
      </c>
      <c r="W86" s="189" t="str">
        <f>IF(W85="","",IF(OR(W85="常-休1",W85="常-休2",W85="常-休3"),IF(OR($G85="非・専",$G85="非・兼"),"-",VLOOKUP(W85,'シフト記号表（勤務時間帯)'!$D$5:$L$45,9,FALSE)),VLOOKUP(W85,'シフト記号表（勤務時間帯)'!$D$5:$L$45,9,FALSE)))</f>
        <v/>
      </c>
      <c r="X86" s="189" t="str">
        <f>IF(X85="","",IF(OR(X85="常-休1",X85="常-休2",X85="常-休3"),IF(OR($G85="非・専",$G85="非・兼"),"-",VLOOKUP(X85,'シフト記号表（勤務時間帯)'!$D$5:$L$45,9,FALSE)),VLOOKUP(X85,'シフト記号表（勤務時間帯)'!$D$5:$L$45,9,FALSE)))</f>
        <v/>
      </c>
      <c r="Y86" s="189" t="str">
        <f>IF(Y85="","",IF(OR(Y85="常-休1",Y85="常-休2",Y85="常-休3"),IF(OR($G85="非・専",$G85="非・兼"),"-",VLOOKUP(Y85,'シフト記号表（勤務時間帯)'!$D$5:$L$45,9,FALSE)),VLOOKUP(Y85,'シフト記号表（勤務時間帯)'!$D$5:$L$45,9,FALSE)))</f>
        <v/>
      </c>
      <c r="Z86" s="189" t="str">
        <f>IF(Z85="","",IF(OR(Z85="常-休1",Z85="常-休2",Z85="常-休3"),IF(OR($G85="非・専",$G85="非・兼"),"-",VLOOKUP(Z85,'シフト記号表（勤務時間帯)'!$D$5:$L$45,9,FALSE)),VLOOKUP(Z85,'シフト記号表（勤務時間帯)'!$D$5:$L$45,9,FALSE)))</f>
        <v/>
      </c>
      <c r="AA86" s="190" t="str">
        <f>IF(AA85="","",IF(OR(AA85="常-休1",AA85="常-休2",AA85="常-休3"),IF(OR($G85="非・専",$G85="非・兼"),"-",VLOOKUP(AA85,'シフト記号表（勤務時間帯)'!$D$5:$L$45,9,FALSE)),VLOOKUP(AA85,'シフト記号表（勤務時間帯)'!$D$5:$L$45,9,FALSE)))</f>
        <v/>
      </c>
      <c r="AB86" s="188" t="str">
        <f>IF(AB85="","",IF(OR(AB85="常-休1",AB85="常-休2",AB85="常-休3"),IF(OR($G85="非・専",$G85="非・兼"),"-",VLOOKUP(AB85,'シフト記号表（勤務時間帯)'!$D$5:$L$45,9,FALSE)),VLOOKUP(AB85,'シフト記号表（勤務時間帯)'!$D$5:$L$45,9,FALSE)))</f>
        <v/>
      </c>
      <c r="AC86" s="189" t="str">
        <f>IF(AC85="","",IF(OR(AC85="常-休1",AC85="常-休2",AC85="常-休3"),IF(OR($G85="非・専",$G85="非・兼"),"-",VLOOKUP(AC85,'シフト記号表（勤務時間帯)'!$D$5:$L$45,9,FALSE)),VLOOKUP(AC85,'シフト記号表（勤務時間帯)'!$D$5:$L$45,9,FALSE)))</f>
        <v/>
      </c>
      <c r="AD86" s="189" t="str">
        <f>IF(AD85="","",IF(OR(AD85="常-休1",AD85="常-休2",AD85="常-休3"),IF(OR($G85="非・専",$G85="非・兼"),"-",VLOOKUP(AD85,'シフト記号表（勤務時間帯)'!$D$5:$L$45,9,FALSE)),VLOOKUP(AD85,'シフト記号表（勤務時間帯)'!$D$5:$L$45,9,FALSE)))</f>
        <v/>
      </c>
      <c r="AE86" s="189" t="str">
        <f>IF(AE85="","",IF(OR(AE85="常-休1",AE85="常-休2",AE85="常-休3"),IF(OR($G85="非・専",$G85="非・兼"),"-",VLOOKUP(AE85,'シフト記号表（勤務時間帯)'!$D$5:$L$45,9,FALSE)),VLOOKUP(AE85,'シフト記号表（勤務時間帯)'!$D$5:$L$45,9,FALSE)))</f>
        <v/>
      </c>
      <c r="AF86" s="189" t="str">
        <f>IF(AF85="","",IF(OR(AF85="常-休1",AF85="常-休2",AF85="常-休3"),IF(OR($G85="非・専",$G85="非・兼"),"-",VLOOKUP(AF85,'シフト記号表（勤務時間帯)'!$D$5:$L$45,9,FALSE)),VLOOKUP(AF85,'シフト記号表（勤務時間帯)'!$D$5:$L$45,9,FALSE)))</f>
        <v/>
      </c>
      <c r="AG86" s="189" t="str">
        <f>IF(AG85="","",IF(OR(AG85="常-休1",AG85="常-休2",AG85="常-休3"),IF(OR($G85="非・専",$G85="非・兼"),"-",VLOOKUP(AG85,'シフト記号表（勤務時間帯)'!$D$5:$L$45,9,FALSE)),VLOOKUP(AG85,'シフト記号表（勤務時間帯)'!$D$5:$L$45,9,FALSE)))</f>
        <v/>
      </c>
      <c r="AH86" s="190" t="str">
        <f>IF(AH85="","",IF(OR(AH85="常-休1",AH85="常-休2",AH85="常-休3"),IF(OR($G85="非・専",$G85="非・兼"),"-",VLOOKUP(AH85,'シフト記号表（勤務時間帯)'!$D$5:$L$45,9,FALSE)),VLOOKUP(AH85,'シフト記号表（勤務時間帯)'!$D$5:$L$45,9,FALSE)))</f>
        <v/>
      </c>
      <c r="AI86" s="188" t="str">
        <f>IF(AI85="","",IF(OR(AI85="常-休1",AI85="常-休2",AI85="常-休3"),IF(OR($G85="非・専",$G85="非・兼"),"-",VLOOKUP(AI85,'シフト記号表（勤務時間帯)'!$D$5:$L$45,9,FALSE)),VLOOKUP(AI85,'シフト記号表（勤務時間帯)'!$D$5:$L$45,9,FALSE)))</f>
        <v/>
      </c>
      <c r="AJ86" s="189" t="str">
        <f>IF(AJ85="","",IF(OR(AJ85="常-休1",AJ85="常-休2",AJ85="常-休3"),IF(OR($G85="非・専",$G85="非・兼"),"-",VLOOKUP(AJ85,'シフト記号表（勤務時間帯)'!$D$5:$L$45,9,FALSE)),VLOOKUP(AJ85,'シフト記号表（勤務時間帯)'!$D$5:$L$45,9,FALSE)))</f>
        <v/>
      </c>
      <c r="AK86" s="189" t="str">
        <f>IF(AK85="","",IF(OR(AK85="常-休1",AK85="常-休2",AK85="常-休3"),IF(OR($G85="非・専",$G85="非・兼"),"-",VLOOKUP(AK85,'シフト記号表（勤務時間帯)'!$D$5:$L$45,9,FALSE)),VLOOKUP(AK85,'シフト記号表（勤務時間帯)'!$D$5:$L$45,9,FALSE)))</f>
        <v/>
      </c>
      <c r="AL86" s="189" t="str">
        <f>IF(AL85="","",IF(OR(AL85="常-休1",AL85="常-休2",AL85="常-休3"),IF(OR($G85="非・専",$G85="非・兼"),"-",VLOOKUP(AL85,'シフト記号表（勤務時間帯)'!$D$5:$L$45,9,FALSE)),VLOOKUP(AL85,'シフト記号表（勤務時間帯)'!$D$5:$L$45,9,FALSE)))</f>
        <v/>
      </c>
      <c r="AM86" s="189" t="str">
        <f>IF(AM85="","",IF(OR(AM85="常-休1",AM85="常-休2",AM85="常-休3"),IF(OR($G85="非・専",$G85="非・兼"),"-",VLOOKUP(AM85,'シフト記号表（勤務時間帯)'!$D$5:$L$45,9,FALSE)),VLOOKUP(AM85,'シフト記号表（勤務時間帯)'!$D$5:$L$45,9,FALSE)))</f>
        <v/>
      </c>
      <c r="AN86" s="189" t="str">
        <f>IF(AN85="","",IF(OR(AN85="常-休1",AN85="常-休2",AN85="常-休3"),IF(OR($G85="非・専",$G85="非・兼"),"-",VLOOKUP(AN85,'シフト記号表（勤務時間帯)'!$D$5:$L$45,9,FALSE)),VLOOKUP(AN85,'シフト記号表（勤務時間帯)'!$D$5:$L$45,9,FALSE)))</f>
        <v/>
      </c>
      <c r="AO86" s="190" t="str">
        <f>IF(AO85="","",IF(OR(AO85="常-休1",AO85="常-休2",AO85="常-休3"),IF(OR($G85="非・専",$G85="非・兼"),"-",VLOOKUP(AO85,'シフト記号表（勤務時間帯)'!$D$5:$L$45,9,FALSE)),VLOOKUP(AO85,'シフト記号表（勤務時間帯)'!$D$5:$L$45,9,FALSE)))</f>
        <v/>
      </c>
      <c r="AP86" s="188" t="str">
        <f>IF(AP85="","",IF(OR(AP85="常-休1",AP85="常-休2",AP85="常-休3"),IF(OR($G85="非・専",$G85="非・兼"),"-",VLOOKUP(AP85,'シフト記号表（勤務時間帯)'!$D$5:$L$45,9,FALSE)),VLOOKUP(AP85,'シフト記号表（勤務時間帯)'!$D$5:$L$45,9,FALSE)))</f>
        <v/>
      </c>
      <c r="AQ86" s="189" t="str">
        <f>IF(AQ85="","",IF(OR(AQ85="常-休1",AQ85="常-休2",AQ85="常-休3"),IF(OR($G85="非・専",$G85="非・兼"),"-",VLOOKUP(AQ85,'シフト記号表（勤務時間帯)'!$D$5:$L$45,9,FALSE)),VLOOKUP(AQ85,'シフト記号表（勤務時間帯)'!$D$5:$L$45,9,FALSE)))</f>
        <v/>
      </c>
      <c r="AR86" s="189" t="str">
        <f>IF(AR85="","",IF(OR(AR85="常-休1",AR85="常-休2",AR85="常-休3"),IF(OR($G85="非・専",$G85="非・兼"),"-",VLOOKUP(AR85,'シフト記号表（勤務時間帯)'!$D$5:$L$45,9,FALSE)),VLOOKUP(AR85,'シフト記号表（勤務時間帯)'!$D$5:$L$45,9,FALSE)))</f>
        <v/>
      </c>
      <c r="AS86" s="189" t="str">
        <f>IF(AS85="","",IF(OR(AS85="常-休1",AS85="常-休2",AS85="常-休3"),IF(OR($G85="非・専",$G85="非・兼"),"-",VLOOKUP(AS85,'シフト記号表（勤務時間帯)'!$D$5:$L$45,9,FALSE)),VLOOKUP(AS85,'シフト記号表（勤務時間帯)'!$D$5:$L$45,9,FALSE)))</f>
        <v/>
      </c>
      <c r="AT86" s="189" t="str">
        <f>IF(AT85="","",IF(OR(AT85="常-休1",AT85="常-休2",AT85="常-休3"),IF(OR($G85="非・専",$G85="非・兼"),"-",VLOOKUP(AT85,'シフト記号表（勤務時間帯)'!$D$5:$L$45,9,FALSE)),VLOOKUP(AT85,'シフト記号表（勤務時間帯)'!$D$5:$L$45,9,FALSE)))</f>
        <v/>
      </c>
      <c r="AU86" s="189" t="str">
        <f>IF(AU85="","",IF(OR(AU85="常-休1",AU85="常-休2",AU85="常-休3"),IF(OR($G85="非・専",$G85="非・兼"),"-",VLOOKUP(AU85,'シフト記号表（勤務時間帯)'!$D$5:$L$45,9,FALSE)),VLOOKUP(AU85,'シフト記号表（勤務時間帯)'!$D$5:$L$45,9,FALSE)))</f>
        <v/>
      </c>
      <c r="AV86" s="190" t="str">
        <f>IF(AV85="","",IF(OR(AV85="常-休1",AV85="常-休2",AV85="常-休3"),IF(OR($G85="非・専",$G85="非・兼"),"-",VLOOKUP(AV85,'シフト記号表（勤務時間帯)'!$D$5:$L$45,9,FALSE)),VLOOKUP(AV85,'シフト記号表（勤務時間帯)'!$D$5:$L$45,9,FALSE)))</f>
        <v/>
      </c>
      <c r="AW86" s="188" t="str">
        <f>IF(AW85="","",IF(OR(AW85="常-休1",AW85="常-休2",AW85="常-休3"),IF(OR($G85="非・専",$G85="非・兼"),"-",VLOOKUP(AW85,'シフト記号表（勤務時間帯)'!$D$5:$L$45,9,FALSE)),VLOOKUP(AW85,'シフト記号表（勤務時間帯)'!$D$5:$L$45,9,FALSE)))</f>
        <v/>
      </c>
      <c r="AX86" s="189" t="str">
        <f>IF(AX85="","",IF(OR(AX85="常-休1",AX85="常-休2",AX85="常-休3"),IF(OR($G85="非・専",$G85="非・兼"),"-",VLOOKUP(AX85,'シフト記号表（勤務時間帯)'!$D$5:$L$45,9,FALSE)),VLOOKUP(AX85,'シフト記号表（勤務時間帯)'!$D$5:$L$45,9,FALSE)))</f>
        <v/>
      </c>
      <c r="AY86" s="190" t="str">
        <f>IF(AY85="","",IF(OR(AY85="常-休1",AY85="常-休2",AY85="常-休3"),IF(OR($G85="非・専",$G85="非・兼"),"-",VLOOKUP(AY85,'シフト記号表（勤務時間帯)'!$D$5:$L$45,9,FALSE)),VLOOKUP(AY85,'シフト記号表（勤務時間帯)'!$D$5:$L$45,9,FALSE)))</f>
        <v/>
      </c>
      <c r="AZ86" s="199">
        <f>IF($BE$3="予定",SUM(U86:AV86),IF($BE$3="実績",SUM(U86:AY86),""))</f>
        <v>0</v>
      </c>
      <c r="BA86" s="218">
        <f>AZ86-SUMIF(U87:AY87,"基準",U86:AY86)-SUMIF(U87:AY87,"医ケア",U86:AY86)-SUMIF(U87:AY87,"医連携",U86:AY86)</f>
        <v>0</v>
      </c>
      <c r="BB86" s="201">
        <f>SUMIF(U87:AY87,"基準",U86:AY86)</f>
        <v>0</v>
      </c>
      <c r="BC86" s="202" t="e">
        <f>AZ86/$BE$6</f>
        <v>#DIV/0!</v>
      </c>
      <c r="BD86" s="220" t="e">
        <f>BA86/$BE$6</f>
        <v>#DIV/0!</v>
      </c>
      <c r="BE86" s="321"/>
      <c r="BF86" s="322"/>
      <c r="BG86" s="322"/>
      <c r="BH86" s="322"/>
      <c r="BI86" s="323"/>
      <c r="BJ86" s="338"/>
    </row>
    <row r="87" spans="2:62" ht="20.25" customHeight="1" x14ac:dyDescent="0.4">
      <c r="B87" s="303"/>
      <c r="C87" s="310"/>
      <c r="D87" s="311"/>
      <c r="E87" s="312"/>
      <c r="F87" s="259"/>
      <c r="G87" s="313"/>
      <c r="H87" s="299"/>
      <c r="I87" s="300"/>
      <c r="J87" s="300"/>
      <c r="K87" s="301"/>
      <c r="L87" s="302"/>
      <c r="M87" s="314"/>
      <c r="N87" s="332"/>
      <c r="O87" s="333"/>
      <c r="P87" s="333"/>
      <c r="Q87" s="334"/>
      <c r="R87" s="335" t="str">
        <f>IF(COUNTIF(F86,"看護職員"),"基準・基準_加・医ケア基本報酬・医療連携",IF(COUNTIF(プルダウン・リスト!$C$32:$C$40,'別紙2-1　勤務体制・勤務形態一覧表（児通所）'!F86),"基準職員","－"))</f>
        <v>－</v>
      </c>
      <c r="S87" s="336"/>
      <c r="T87" s="337"/>
      <c r="U87" s="122"/>
      <c r="V87" s="123"/>
      <c r="W87" s="123"/>
      <c r="X87" s="123"/>
      <c r="Y87" s="123"/>
      <c r="Z87" s="123"/>
      <c r="AA87" s="124"/>
      <c r="AB87" s="122"/>
      <c r="AC87" s="123"/>
      <c r="AD87" s="123"/>
      <c r="AE87" s="123"/>
      <c r="AF87" s="123"/>
      <c r="AG87" s="123"/>
      <c r="AH87" s="124"/>
      <c r="AI87" s="122"/>
      <c r="AJ87" s="123"/>
      <c r="AK87" s="123"/>
      <c r="AL87" s="123"/>
      <c r="AM87" s="123"/>
      <c r="AN87" s="123"/>
      <c r="AO87" s="124"/>
      <c r="AP87" s="122"/>
      <c r="AQ87" s="123"/>
      <c r="AR87" s="123"/>
      <c r="AS87" s="123"/>
      <c r="AT87" s="123"/>
      <c r="AU87" s="123"/>
      <c r="AV87" s="124"/>
      <c r="AW87" s="122"/>
      <c r="AX87" s="123"/>
      <c r="AY87" s="124"/>
      <c r="AZ87" s="203"/>
      <c r="BA87" s="204"/>
      <c r="BB87" s="205"/>
      <c r="BC87" s="206"/>
      <c r="BD87" s="207"/>
      <c r="BE87" s="321"/>
      <c r="BF87" s="322"/>
      <c r="BG87" s="322"/>
      <c r="BH87" s="322"/>
      <c r="BI87" s="323"/>
      <c r="BJ87" s="338"/>
    </row>
    <row r="88" spans="2:62" ht="20.25" customHeight="1" x14ac:dyDescent="0.4">
      <c r="B88" s="303">
        <f t="shared" si="15"/>
        <v>23</v>
      </c>
      <c r="C88" s="304"/>
      <c r="D88" s="305"/>
      <c r="E88" s="306"/>
      <c r="F88" s="257"/>
      <c r="G88" s="313"/>
      <c r="H88" s="293"/>
      <c r="I88" s="294"/>
      <c r="J88" s="294"/>
      <c r="K88" s="295"/>
      <c r="L88" s="302"/>
      <c r="M88" s="314"/>
      <c r="N88" s="315"/>
      <c r="O88" s="316"/>
      <c r="P88" s="316"/>
      <c r="Q88" s="317"/>
      <c r="R88" s="318" t="s">
        <v>23</v>
      </c>
      <c r="S88" s="319"/>
      <c r="T88" s="320"/>
      <c r="U88" s="37"/>
      <c r="V88" s="38"/>
      <c r="W88" s="38"/>
      <c r="X88" s="38"/>
      <c r="Y88" s="38"/>
      <c r="Z88" s="38"/>
      <c r="AA88" s="39"/>
      <c r="AB88" s="37"/>
      <c r="AC88" s="38"/>
      <c r="AD88" s="38"/>
      <c r="AE88" s="38"/>
      <c r="AF88" s="38"/>
      <c r="AG88" s="38"/>
      <c r="AH88" s="39"/>
      <c r="AI88" s="37"/>
      <c r="AJ88" s="38"/>
      <c r="AK88" s="38"/>
      <c r="AL88" s="38"/>
      <c r="AM88" s="38"/>
      <c r="AN88" s="38"/>
      <c r="AO88" s="39"/>
      <c r="AP88" s="37"/>
      <c r="AQ88" s="38"/>
      <c r="AR88" s="38"/>
      <c r="AS88" s="38"/>
      <c r="AT88" s="38"/>
      <c r="AU88" s="38"/>
      <c r="AV88" s="39"/>
      <c r="AW88" s="37"/>
      <c r="AX88" s="38"/>
      <c r="AY88" s="39"/>
      <c r="AZ88" s="208"/>
      <c r="BA88" s="209"/>
      <c r="BB88" s="210"/>
      <c r="BC88" s="211"/>
      <c r="BD88" s="212"/>
      <c r="BE88" s="321"/>
      <c r="BF88" s="322"/>
      <c r="BG88" s="322"/>
      <c r="BH88" s="322"/>
      <c r="BI88" s="323"/>
      <c r="BJ88" s="338"/>
    </row>
    <row r="89" spans="2:62" ht="20.25" customHeight="1" x14ac:dyDescent="0.4">
      <c r="B89" s="303"/>
      <c r="C89" s="307"/>
      <c r="D89" s="308"/>
      <c r="E89" s="309"/>
      <c r="F89" s="173">
        <f>C88</f>
        <v>0</v>
      </c>
      <c r="G89" s="313"/>
      <c r="H89" s="296"/>
      <c r="I89" s="297"/>
      <c r="J89" s="297"/>
      <c r="K89" s="298"/>
      <c r="L89" s="302"/>
      <c r="M89" s="314"/>
      <c r="N89" s="329"/>
      <c r="O89" s="330"/>
      <c r="P89" s="330"/>
      <c r="Q89" s="331"/>
      <c r="R89" s="326" t="s">
        <v>9</v>
      </c>
      <c r="S89" s="327"/>
      <c r="T89" s="328"/>
      <c r="U89" s="188" t="str">
        <f>IF(U88="","",IF(OR(U88="常-休1",U88="常-休2",U88="常-休3"),IF(OR($G88="非・専",$G88="非・兼"),"-",VLOOKUP(U88,'シフト記号表（勤務時間帯)'!$D$5:$L$45,9,FALSE)),VLOOKUP(U88,'シフト記号表（勤務時間帯)'!$D$5:$L$45,9,FALSE)))</f>
        <v/>
      </c>
      <c r="V89" s="189" t="str">
        <f>IF(V88="","",IF(OR(V88="常-休1",V88="常-休2",V88="常-休3"),IF(OR($G88="非・専",$G88="非・兼"),"-",VLOOKUP(V88,'シフト記号表（勤務時間帯)'!$D$5:$L$45,9,FALSE)),VLOOKUP(V88,'シフト記号表（勤務時間帯)'!$D$5:$L$45,9,FALSE)))</f>
        <v/>
      </c>
      <c r="W89" s="189" t="str">
        <f>IF(W88="","",IF(OR(W88="常-休1",W88="常-休2",W88="常-休3"),IF(OR($G88="非・専",$G88="非・兼"),"-",VLOOKUP(W88,'シフト記号表（勤務時間帯)'!$D$5:$L$45,9,FALSE)),VLOOKUP(W88,'シフト記号表（勤務時間帯)'!$D$5:$L$45,9,FALSE)))</f>
        <v/>
      </c>
      <c r="X89" s="189" t="str">
        <f>IF(X88="","",IF(OR(X88="常-休1",X88="常-休2",X88="常-休3"),IF(OR($G88="非・専",$G88="非・兼"),"-",VLOOKUP(X88,'シフト記号表（勤務時間帯)'!$D$5:$L$45,9,FALSE)),VLOOKUP(X88,'シフト記号表（勤務時間帯)'!$D$5:$L$45,9,FALSE)))</f>
        <v/>
      </c>
      <c r="Y89" s="189" t="str">
        <f>IF(Y88="","",IF(OR(Y88="常-休1",Y88="常-休2",Y88="常-休3"),IF(OR($G88="非・専",$G88="非・兼"),"-",VLOOKUP(Y88,'シフト記号表（勤務時間帯)'!$D$5:$L$45,9,FALSE)),VLOOKUP(Y88,'シフト記号表（勤務時間帯)'!$D$5:$L$45,9,FALSE)))</f>
        <v/>
      </c>
      <c r="Z89" s="189" t="str">
        <f>IF(Z88="","",IF(OR(Z88="常-休1",Z88="常-休2",Z88="常-休3"),IF(OR($G88="非・専",$G88="非・兼"),"-",VLOOKUP(Z88,'シフト記号表（勤務時間帯)'!$D$5:$L$45,9,FALSE)),VLOOKUP(Z88,'シフト記号表（勤務時間帯)'!$D$5:$L$45,9,FALSE)))</f>
        <v/>
      </c>
      <c r="AA89" s="190" t="str">
        <f>IF(AA88="","",IF(OR(AA88="常-休1",AA88="常-休2",AA88="常-休3"),IF(OR($G88="非・専",$G88="非・兼"),"-",VLOOKUP(AA88,'シフト記号表（勤務時間帯)'!$D$5:$L$45,9,FALSE)),VLOOKUP(AA88,'シフト記号表（勤務時間帯)'!$D$5:$L$45,9,FALSE)))</f>
        <v/>
      </c>
      <c r="AB89" s="188" t="str">
        <f>IF(AB88="","",IF(OR(AB88="常-休1",AB88="常-休2",AB88="常-休3"),IF(OR($G88="非・専",$G88="非・兼"),"-",VLOOKUP(AB88,'シフト記号表（勤務時間帯)'!$D$5:$L$45,9,FALSE)),VLOOKUP(AB88,'シフト記号表（勤務時間帯)'!$D$5:$L$45,9,FALSE)))</f>
        <v/>
      </c>
      <c r="AC89" s="189" t="str">
        <f>IF(AC88="","",IF(OR(AC88="常-休1",AC88="常-休2",AC88="常-休3"),IF(OR($G88="非・専",$G88="非・兼"),"-",VLOOKUP(AC88,'シフト記号表（勤務時間帯)'!$D$5:$L$45,9,FALSE)),VLOOKUP(AC88,'シフト記号表（勤務時間帯)'!$D$5:$L$45,9,FALSE)))</f>
        <v/>
      </c>
      <c r="AD89" s="189" t="str">
        <f>IF(AD88="","",IF(OR(AD88="常-休1",AD88="常-休2",AD88="常-休3"),IF(OR($G88="非・専",$G88="非・兼"),"-",VLOOKUP(AD88,'シフト記号表（勤務時間帯)'!$D$5:$L$45,9,FALSE)),VLOOKUP(AD88,'シフト記号表（勤務時間帯)'!$D$5:$L$45,9,FALSE)))</f>
        <v/>
      </c>
      <c r="AE89" s="189" t="str">
        <f>IF(AE88="","",IF(OR(AE88="常-休1",AE88="常-休2",AE88="常-休3"),IF(OR($G88="非・専",$G88="非・兼"),"-",VLOOKUP(AE88,'シフト記号表（勤務時間帯)'!$D$5:$L$45,9,FALSE)),VLOOKUP(AE88,'シフト記号表（勤務時間帯)'!$D$5:$L$45,9,FALSE)))</f>
        <v/>
      </c>
      <c r="AF89" s="189" t="str">
        <f>IF(AF88="","",IF(OR(AF88="常-休1",AF88="常-休2",AF88="常-休3"),IF(OR($G88="非・専",$G88="非・兼"),"-",VLOOKUP(AF88,'シフト記号表（勤務時間帯)'!$D$5:$L$45,9,FALSE)),VLOOKUP(AF88,'シフト記号表（勤務時間帯)'!$D$5:$L$45,9,FALSE)))</f>
        <v/>
      </c>
      <c r="AG89" s="189" t="str">
        <f>IF(AG88="","",IF(OR(AG88="常-休1",AG88="常-休2",AG88="常-休3"),IF(OR($G88="非・専",$G88="非・兼"),"-",VLOOKUP(AG88,'シフト記号表（勤務時間帯)'!$D$5:$L$45,9,FALSE)),VLOOKUP(AG88,'シフト記号表（勤務時間帯)'!$D$5:$L$45,9,FALSE)))</f>
        <v/>
      </c>
      <c r="AH89" s="190" t="str">
        <f>IF(AH88="","",IF(OR(AH88="常-休1",AH88="常-休2",AH88="常-休3"),IF(OR($G88="非・専",$G88="非・兼"),"-",VLOOKUP(AH88,'シフト記号表（勤務時間帯)'!$D$5:$L$45,9,FALSE)),VLOOKUP(AH88,'シフト記号表（勤務時間帯)'!$D$5:$L$45,9,FALSE)))</f>
        <v/>
      </c>
      <c r="AI89" s="188" t="str">
        <f>IF(AI88="","",IF(OR(AI88="常-休1",AI88="常-休2",AI88="常-休3"),IF(OR($G88="非・専",$G88="非・兼"),"-",VLOOKUP(AI88,'シフト記号表（勤務時間帯)'!$D$5:$L$45,9,FALSE)),VLOOKUP(AI88,'シフト記号表（勤務時間帯)'!$D$5:$L$45,9,FALSE)))</f>
        <v/>
      </c>
      <c r="AJ89" s="189" t="str">
        <f>IF(AJ88="","",IF(OR(AJ88="常-休1",AJ88="常-休2",AJ88="常-休3"),IF(OR($G88="非・専",$G88="非・兼"),"-",VLOOKUP(AJ88,'シフト記号表（勤務時間帯)'!$D$5:$L$45,9,FALSE)),VLOOKUP(AJ88,'シフト記号表（勤務時間帯)'!$D$5:$L$45,9,FALSE)))</f>
        <v/>
      </c>
      <c r="AK89" s="189" t="str">
        <f>IF(AK88="","",IF(OR(AK88="常-休1",AK88="常-休2",AK88="常-休3"),IF(OR($G88="非・専",$G88="非・兼"),"-",VLOOKUP(AK88,'シフト記号表（勤務時間帯)'!$D$5:$L$45,9,FALSE)),VLOOKUP(AK88,'シフト記号表（勤務時間帯)'!$D$5:$L$45,9,FALSE)))</f>
        <v/>
      </c>
      <c r="AL89" s="189" t="str">
        <f>IF(AL88="","",IF(OR(AL88="常-休1",AL88="常-休2",AL88="常-休3"),IF(OR($G88="非・専",$G88="非・兼"),"-",VLOOKUP(AL88,'シフト記号表（勤務時間帯)'!$D$5:$L$45,9,FALSE)),VLOOKUP(AL88,'シフト記号表（勤務時間帯)'!$D$5:$L$45,9,FALSE)))</f>
        <v/>
      </c>
      <c r="AM89" s="189" t="str">
        <f>IF(AM88="","",IF(OR(AM88="常-休1",AM88="常-休2",AM88="常-休3"),IF(OR($G88="非・専",$G88="非・兼"),"-",VLOOKUP(AM88,'シフト記号表（勤務時間帯)'!$D$5:$L$45,9,FALSE)),VLOOKUP(AM88,'シフト記号表（勤務時間帯)'!$D$5:$L$45,9,FALSE)))</f>
        <v/>
      </c>
      <c r="AN89" s="189" t="str">
        <f>IF(AN88="","",IF(OR(AN88="常-休1",AN88="常-休2",AN88="常-休3"),IF(OR($G88="非・専",$G88="非・兼"),"-",VLOOKUP(AN88,'シフト記号表（勤務時間帯)'!$D$5:$L$45,9,FALSE)),VLOOKUP(AN88,'シフト記号表（勤務時間帯)'!$D$5:$L$45,9,FALSE)))</f>
        <v/>
      </c>
      <c r="AO89" s="190" t="str">
        <f>IF(AO88="","",IF(OR(AO88="常-休1",AO88="常-休2",AO88="常-休3"),IF(OR($G88="非・専",$G88="非・兼"),"-",VLOOKUP(AO88,'シフト記号表（勤務時間帯)'!$D$5:$L$45,9,FALSE)),VLOOKUP(AO88,'シフト記号表（勤務時間帯)'!$D$5:$L$45,9,FALSE)))</f>
        <v/>
      </c>
      <c r="AP89" s="188" t="str">
        <f>IF(AP88="","",IF(OR(AP88="常-休1",AP88="常-休2",AP88="常-休3"),IF(OR($G88="非・専",$G88="非・兼"),"-",VLOOKUP(AP88,'シフト記号表（勤務時間帯)'!$D$5:$L$45,9,FALSE)),VLOOKUP(AP88,'シフト記号表（勤務時間帯)'!$D$5:$L$45,9,FALSE)))</f>
        <v/>
      </c>
      <c r="AQ89" s="189" t="str">
        <f>IF(AQ88="","",IF(OR(AQ88="常-休1",AQ88="常-休2",AQ88="常-休3"),IF(OR($G88="非・専",$G88="非・兼"),"-",VLOOKUP(AQ88,'シフト記号表（勤務時間帯)'!$D$5:$L$45,9,FALSE)),VLOOKUP(AQ88,'シフト記号表（勤務時間帯)'!$D$5:$L$45,9,FALSE)))</f>
        <v/>
      </c>
      <c r="AR89" s="189" t="str">
        <f>IF(AR88="","",IF(OR(AR88="常-休1",AR88="常-休2",AR88="常-休3"),IF(OR($G88="非・専",$G88="非・兼"),"-",VLOOKUP(AR88,'シフト記号表（勤務時間帯)'!$D$5:$L$45,9,FALSE)),VLOOKUP(AR88,'シフト記号表（勤務時間帯)'!$D$5:$L$45,9,FALSE)))</f>
        <v/>
      </c>
      <c r="AS89" s="189" t="str">
        <f>IF(AS88="","",IF(OR(AS88="常-休1",AS88="常-休2",AS88="常-休3"),IF(OR($G88="非・専",$G88="非・兼"),"-",VLOOKUP(AS88,'シフト記号表（勤務時間帯)'!$D$5:$L$45,9,FALSE)),VLOOKUP(AS88,'シフト記号表（勤務時間帯)'!$D$5:$L$45,9,FALSE)))</f>
        <v/>
      </c>
      <c r="AT89" s="189" t="str">
        <f>IF(AT88="","",IF(OR(AT88="常-休1",AT88="常-休2",AT88="常-休3"),IF(OR($G88="非・専",$G88="非・兼"),"-",VLOOKUP(AT88,'シフト記号表（勤務時間帯)'!$D$5:$L$45,9,FALSE)),VLOOKUP(AT88,'シフト記号表（勤務時間帯)'!$D$5:$L$45,9,FALSE)))</f>
        <v/>
      </c>
      <c r="AU89" s="189" t="str">
        <f>IF(AU88="","",IF(OR(AU88="常-休1",AU88="常-休2",AU88="常-休3"),IF(OR($G88="非・専",$G88="非・兼"),"-",VLOOKUP(AU88,'シフト記号表（勤務時間帯)'!$D$5:$L$45,9,FALSE)),VLOOKUP(AU88,'シフト記号表（勤務時間帯)'!$D$5:$L$45,9,FALSE)))</f>
        <v/>
      </c>
      <c r="AV89" s="190" t="str">
        <f>IF(AV88="","",IF(OR(AV88="常-休1",AV88="常-休2",AV88="常-休3"),IF(OR($G88="非・専",$G88="非・兼"),"-",VLOOKUP(AV88,'シフト記号表（勤務時間帯)'!$D$5:$L$45,9,FALSE)),VLOOKUP(AV88,'シフト記号表（勤務時間帯)'!$D$5:$L$45,9,FALSE)))</f>
        <v/>
      </c>
      <c r="AW89" s="188" t="str">
        <f>IF(AW88="","",IF(OR(AW88="常-休1",AW88="常-休2",AW88="常-休3"),IF(OR($G88="非・専",$G88="非・兼"),"-",VLOOKUP(AW88,'シフト記号表（勤務時間帯)'!$D$5:$L$45,9,FALSE)),VLOOKUP(AW88,'シフト記号表（勤務時間帯)'!$D$5:$L$45,9,FALSE)))</f>
        <v/>
      </c>
      <c r="AX89" s="189" t="str">
        <f>IF(AX88="","",IF(OR(AX88="常-休1",AX88="常-休2",AX88="常-休3"),IF(OR($G88="非・専",$G88="非・兼"),"-",VLOOKUP(AX88,'シフト記号表（勤務時間帯)'!$D$5:$L$45,9,FALSE)),VLOOKUP(AX88,'シフト記号表（勤務時間帯)'!$D$5:$L$45,9,FALSE)))</f>
        <v/>
      </c>
      <c r="AY89" s="190" t="str">
        <f>IF(AY88="","",IF(OR(AY88="常-休1",AY88="常-休2",AY88="常-休3"),IF(OR($G88="非・専",$G88="非・兼"),"-",VLOOKUP(AY88,'シフト記号表（勤務時間帯)'!$D$5:$L$45,9,FALSE)),VLOOKUP(AY88,'シフト記号表（勤務時間帯)'!$D$5:$L$45,9,FALSE)))</f>
        <v/>
      </c>
      <c r="AZ89" s="199">
        <f>IF($BE$3="予定",SUM(U89:AV89),IF($BE$3="実績",SUM(U89:AY89),""))</f>
        <v>0</v>
      </c>
      <c r="BA89" s="218">
        <f>AZ89-SUMIF(U90:AY90,"基準",U89:AY89)-SUMIF(U90:AY90,"医ケア",U89:AY89)-SUMIF(U90:AY90,"医連携",U89:AY89)</f>
        <v>0</v>
      </c>
      <c r="BB89" s="201">
        <f>SUMIF(U90:AY90,"基準",U89:AY89)</f>
        <v>0</v>
      </c>
      <c r="BC89" s="202" t="e">
        <f>AZ89/$BE$6</f>
        <v>#DIV/0!</v>
      </c>
      <c r="BD89" s="220" t="e">
        <f>BA89/$BE$6</f>
        <v>#DIV/0!</v>
      </c>
      <c r="BE89" s="321"/>
      <c r="BF89" s="322"/>
      <c r="BG89" s="322"/>
      <c r="BH89" s="322"/>
      <c r="BI89" s="323"/>
      <c r="BJ89" s="338"/>
    </row>
    <row r="90" spans="2:62" ht="20.25" customHeight="1" x14ac:dyDescent="0.4">
      <c r="B90" s="303"/>
      <c r="C90" s="310"/>
      <c r="D90" s="311"/>
      <c r="E90" s="312"/>
      <c r="F90" s="259"/>
      <c r="G90" s="313"/>
      <c r="H90" s="299"/>
      <c r="I90" s="300"/>
      <c r="J90" s="300"/>
      <c r="K90" s="301"/>
      <c r="L90" s="302"/>
      <c r="M90" s="314"/>
      <c r="N90" s="332"/>
      <c r="O90" s="333"/>
      <c r="P90" s="333"/>
      <c r="Q90" s="334"/>
      <c r="R90" s="335" t="str">
        <f>IF(COUNTIF(F89,"看護職員"),"基準・基準_加・医ケア基本報酬・医療連携",IF(COUNTIF(プルダウン・リスト!$C$32:$C$40,'別紙2-1　勤務体制・勤務形態一覧表（児通所）'!F89),"基準職員","－"))</f>
        <v>－</v>
      </c>
      <c r="S90" s="336"/>
      <c r="T90" s="337"/>
      <c r="U90" s="122"/>
      <c r="V90" s="123"/>
      <c r="W90" s="123"/>
      <c r="X90" s="123"/>
      <c r="Y90" s="123"/>
      <c r="Z90" s="123"/>
      <c r="AA90" s="124"/>
      <c r="AB90" s="122"/>
      <c r="AC90" s="123"/>
      <c r="AD90" s="123"/>
      <c r="AE90" s="123"/>
      <c r="AF90" s="123"/>
      <c r="AG90" s="123"/>
      <c r="AH90" s="124"/>
      <c r="AI90" s="122"/>
      <c r="AJ90" s="123"/>
      <c r="AK90" s="123"/>
      <c r="AL90" s="123"/>
      <c r="AM90" s="123"/>
      <c r="AN90" s="123"/>
      <c r="AO90" s="124"/>
      <c r="AP90" s="122"/>
      <c r="AQ90" s="123"/>
      <c r="AR90" s="123"/>
      <c r="AS90" s="123"/>
      <c r="AT90" s="123"/>
      <c r="AU90" s="123"/>
      <c r="AV90" s="124"/>
      <c r="AW90" s="122"/>
      <c r="AX90" s="123"/>
      <c r="AY90" s="124"/>
      <c r="AZ90" s="203"/>
      <c r="BA90" s="221"/>
      <c r="BB90" s="222"/>
      <c r="BC90" s="206"/>
      <c r="BD90" s="207"/>
      <c r="BE90" s="321"/>
      <c r="BF90" s="322"/>
      <c r="BG90" s="322"/>
      <c r="BH90" s="322"/>
      <c r="BI90" s="323"/>
      <c r="BJ90" s="338"/>
    </row>
    <row r="91" spans="2:62" ht="20.25" customHeight="1" x14ac:dyDescent="0.4">
      <c r="B91" s="303">
        <f t="shared" si="14"/>
        <v>24</v>
      </c>
      <c r="C91" s="304"/>
      <c r="D91" s="305"/>
      <c r="E91" s="306"/>
      <c r="F91" s="257"/>
      <c r="G91" s="313"/>
      <c r="H91" s="293"/>
      <c r="I91" s="294"/>
      <c r="J91" s="294"/>
      <c r="K91" s="295"/>
      <c r="L91" s="302"/>
      <c r="M91" s="314"/>
      <c r="N91" s="315"/>
      <c r="O91" s="316"/>
      <c r="P91" s="316"/>
      <c r="Q91" s="317"/>
      <c r="R91" s="318" t="s">
        <v>23</v>
      </c>
      <c r="S91" s="319"/>
      <c r="T91" s="320"/>
      <c r="U91" s="37"/>
      <c r="V91" s="38"/>
      <c r="W91" s="38"/>
      <c r="X91" s="38"/>
      <c r="Y91" s="38"/>
      <c r="Z91" s="38"/>
      <c r="AA91" s="39"/>
      <c r="AB91" s="37"/>
      <c r="AC91" s="38"/>
      <c r="AD91" s="38"/>
      <c r="AE91" s="38"/>
      <c r="AF91" s="38"/>
      <c r="AG91" s="38"/>
      <c r="AH91" s="39"/>
      <c r="AI91" s="37"/>
      <c r="AJ91" s="38"/>
      <c r="AK91" s="38"/>
      <c r="AL91" s="38"/>
      <c r="AM91" s="38"/>
      <c r="AN91" s="38"/>
      <c r="AO91" s="39"/>
      <c r="AP91" s="37"/>
      <c r="AQ91" s="38"/>
      <c r="AR91" s="38"/>
      <c r="AS91" s="38"/>
      <c r="AT91" s="38"/>
      <c r="AU91" s="38"/>
      <c r="AV91" s="39"/>
      <c r="AW91" s="37"/>
      <c r="AX91" s="38"/>
      <c r="AY91" s="39"/>
      <c r="AZ91" s="208"/>
      <c r="BA91" s="209"/>
      <c r="BB91" s="210"/>
      <c r="BC91" s="211"/>
      <c r="BD91" s="212"/>
      <c r="BE91" s="321"/>
      <c r="BF91" s="322"/>
      <c r="BG91" s="322"/>
      <c r="BH91" s="322"/>
      <c r="BI91" s="323"/>
      <c r="BJ91" s="338"/>
    </row>
    <row r="92" spans="2:62" ht="20.25" customHeight="1" x14ac:dyDescent="0.4">
      <c r="B92" s="303"/>
      <c r="C92" s="307"/>
      <c r="D92" s="308"/>
      <c r="E92" s="309"/>
      <c r="F92" s="173">
        <f>C91</f>
        <v>0</v>
      </c>
      <c r="G92" s="313"/>
      <c r="H92" s="296"/>
      <c r="I92" s="297"/>
      <c r="J92" s="297"/>
      <c r="K92" s="298"/>
      <c r="L92" s="302"/>
      <c r="M92" s="314"/>
      <c r="N92" s="329"/>
      <c r="O92" s="330"/>
      <c r="P92" s="330"/>
      <c r="Q92" s="331"/>
      <c r="R92" s="326" t="s">
        <v>9</v>
      </c>
      <c r="S92" s="327"/>
      <c r="T92" s="328"/>
      <c r="U92" s="188" t="str">
        <f>IF(U91="","",IF(OR(U91="常-休1",U91="常-休2",U91="常-休3"),IF(OR($G91="非・専",$G91="非・兼"),"-",VLOOKUP(U91,'シフト記号表（勤務時間帯)'!$D$5:$L$45,9,FALSE)),VLOOKUP(U91,'シフト記号表（勤務時間帯)'!$D$5:$L$45,9,FALSE)))</f>
        <v/>
      </c>
      <c r="V92" s="189" t="str">
        <f>IF(V91="","",IF(OR(V91="常-休1",V91="常-休2",V91="常-休3"),IF(OR($G91="非・専",$G91="非・兼"),"-",VLOOKUP(V91,'シフト記号表（勤務時間帯)'!$D$5:$L$45,9,FALSE)),VLOOKUP(V91,'シフト記号表（勤務時間帯)'!$D$5:$L$45,9,FALSE)))</f>
        <v/>
      </c>
      <c r="W92" s="189" t="str">
        <f>IF(W91="","",IF(OR(W91="常-休1",W91="常-休2",W91="常-休3"),IF(OR($G91="非・専",$G91="非・兼"),"-",VLOOKUP(W91,'シフト記号表（勤務時間帯)'!$D$5:$L$45,9,FALSE)),VLOOKUP(W91,'シフト記号表（勤務時間帯)'!$D$5:$L$45,9,FALSE)))</f>
        <v/>
      </c>
      <c r="X92" s="189" t="str">
        <f>IF(X91="","",IF(OR(X91="常-休1",X91="常-休2",X91="常-休3"),IF(OR($G91="非・専",$G91="非・兼"),"-",VLOOKUP(X91,'シフト記号表（勤務時間帯)'!$D$5:$L$45,9,FALSE)),VLOOKUP(X91,'シフト記号表（勤務時間帯)'!$D$5:$L$45,9,FALSE)))</f>
        <v/>
      </c>
      <c r="Y92" s="189" t="str">
        <f>IF(Y91="","",IF(OR(Y91="常-休1",Y91="常-休2",Y91="常-休3"),IF(OR($G91="非・専",$G91="非・兼"),"-",VLOOKUP(Y91,'シフト記号表（勤務時間帯)'!$D$5:$L$45,9,FALSE)),VLOOKUP(Y91,'シフト記号表（勤務時間帯)'!$D$5:$L$45,9,FALSE)))</f>
        <v/>
      </c>
      <c r="Z92" s="189" t="str">
        <f>IF(Z91="","",IF(OR(Z91="常-休1",Z91="常-休2",Z91="常-休3"),IF(OR($G91="非・専",$G91="非・兼"),"-",VLOOKUP(Z91,'シフト記号表（勤務時間帯)'!$D$5:$L$45,9,FALSE)),VLOOKUP(Z91,'シフト記号表（勤務時間帯)'!$D$5:$L$45,9,FALSE)))</f>
        <v/>
      </c>
      <c r="AA92" s="190" t="str">
        <f>IF(AA91="","",IF(OR(AA91="常-休1",AA91="常-休2",AA91="常-休3"),IF(OR($G91="非・専",$G91="非・兼"),"-",VLOOKUP(AA91,'シフト記号表（勤務時間帯)'!$D$5:$L$45,9,FALSE)),VLOOKUP(AA91,'シフト記号表（勤務時間帯)'!$D$5:$L$45,9,FALSE)))</f>
        <v/>
      </c>
      <c r="AB92" s="188" t="str">
        <f>IF(AB91="","",IF(OR(AB91="常-休1",AB91="常-休2",AB91="常-休3"),IF(OR($G91="非・専",$G91="非・兼"),"-",VLOOKUP(AB91,'シフト記号表（勤務時間帯)'!$D$5:$L$45,9,FALSE)),VLOOKUP(AB91,'シフト記号表（勤務時間帯)'!$D$5:$L$45,9,FALSE)))</f>
        <v/>
      </c>
      <c r="AC92" s="189" t="str">
        <f>IF(AC91="","",IF(OR(AC91="常-休1",AC91="常-休2",AC91="常-休3"),IF(OR($G91="非・専",$G91="非・兼"),"-",VLOOKUP(AC91,'シフト記号表（勤務時間帯)'!$D$5:$L$45,9,FALSE)),VLOOKUP(AC91,'シフト記号表（勤務時間帯)'!$D$5:$L$45,9,FALSE)))</f>
        <v/>
      </c>
      <c r="AD92" s="189" t="str">
        <f>IF(AD91="","",IF(OR(AD91="常-休1",AD91="常-休2",AD91="常-休3"),IF(OR($G91="非・専",$G91="非・兼"),"-",VLOOKUP(AD91,'シフト記号表（勤務時間帯)'!$D$5:$L$45,9,FALSE)),VLOOKUP(AD91,'シフト記号表（勤務時間帯)'!$D$5:$L$45,9,FALSE)))</f>
        <v/>
      </c>
      <c r="AE92" s="189" t="str">
        <f>IF(AE91="","",IF(OR(AE91="常-休1",AE91="常-休2",AE91="常-休3"),IF(OR($G91="非・専",$G91="非・兼"),"-",VLOOKUP(AE91,'シフト記号表（勤務時間帯)'!$D$5:$L$45,9,FALSE)),VLOOKUP(AE91,'シフト記号表（勤務時間帯)'!$D$5:$L$45,9,FALSE)))</f>
        <v/>
      </c>
      <c r="AF92" s="189" t="str">
        <f>IF(AF91="","",IF(OR(AF91="常-休1",AF91="常-休2",AF91="常-休3"),IF(OR($G91="非・専",$G91="非・兼"),"-",VLOOKUP(AF91,'シフト記号表（勤務時間帯)'!$D$5:$L$45,9,FALSE)),VLOOKUP(AF91,'シフト記号表（勤務時間帯)'!$D$5:$L$45,9,FALSE)))</f>
        <v/>
      </c>
      <c r="AG92" s="189" t="str">
        <f>IF(AG91="","",IF(OR(AG91="常-休1",AG91="常-休2",AG91="常-休3"),IF(OR($G91="非・専",$G91="非・兼"),"-",VLOOKUP(AG91,'シフト記号表（勤務時間帯)'!$D$5:$L$45,9,FALSE)),VLOOKUP(AG91,'シフト記号表（勤務時間帯)'!$D$5:$L$45,9,FALSE)))</f>
        <v/>
      </c>
      <c r="AH92" s="190" t="str">
        <f>IF(AH91="","",IF(OR(AH91="常-休1",AH91="常-休2",AH91="常-休3"),IF(OR($G91="非・専",$G91="非・兼"),"-",VLOOKUP(AH91,'シフト記号表（勤務時間帯)'!$D$5:$L$45,9,FALSE)),VLOOKUP(AH91,'シフト記号表（勤務時間帯)'!$D$5:$L$45,9,FALSE)))</f>
        <v/>
      </c>
      <c r="AI92" s="188" t="str">
        <f>IF(AI91="","",IF(OR(AI91="常-休1",AI91="常-休2",AI91="常-休3"),IF(OR($G91="非・専",$G91="非・兼"),"-",VLOOKUP(AI91,'シフト記号表（勤務時間帯)'!$D$5:$L$45,9,FALSE)),VLOOKUP(AI91,'シフト記号表（勤務時間帯)'!$D$5:$L$45,9,FALSE)))</f>
        <v/>
      </c>
      <c r="AJ92" s="189" t="str">
        <f>IF(AJ91="","",IF(OR(AJ91="常-休1",AJ91="常-休2",AJ91="常-休3"),IF(OR($G91="非・専",$G91="非・兼"),"-",VLOOKUP(AJ91,'シフト記号表（勤務時間帯)'!$D$5:$L$45,9,FALSE)),VLOOKUP(AJ91,'シフト記号表（勤務時間帯)'!$D$5:$L$45,9,FALSE)))</f>
        <v/>
      </c>
      <c r="AK92" s="189" t="str">
        <f>IF(AK91="","",IF(OR(AK91="常-休1",AK91="常-休2",AK91="常-休3"),IF(OR($G91="非・専",$G91="非・兼"),"-",VLOOKUP(AK91,'シフト記号表（勤務時間帯)'!$D$5:$L$45,9,FALSE)),VLOOKUP(AK91,'シフト記号表（勤務時間帯)'!$D$5:$L$45,9,FALSE)))</f>
        <v/>
      </c>
      <c r="AL92" s="189" t="str">
        <f>IF(AL91="","",IF(OR(AL91="常-休1",AL91="常-休2",AL91="常-休3"),IF(OR($G91="非・専",$G91="非・兼"),"-",VLOOKUP(AL91,'シフト記号表（勤務時間帯)'!$D$5:$L$45,9,FALSE)),VLOOKUP(AL91,'シフト記号表（勤務時間帯)'!$D$5:$L$45,9,FALSE)))</f>
        <v/>
      </c>
      <c r="AM92" s="189" t="str">
        <f>IF(AM91="","",IF(OR(AM91="常-休1",AM91="常-休2",AM91="常-休3"),IF(OR($G91="非・専",$G91="非・兼"),"-",VLOOKUP(AM91,'シフト記号表（勤務時間帯)'!$D$5:$L$45,9,FALSE)),VLOOKUP(AM91,'シフト記号表（勤務時間帯)'!$D$5:$L$45,9,FALSE)))</f>
        <v/>
      </c>
      <c r="AN92" s="189" t="str">
        <f>IF(AN91="","",IF(OR(AN91="常-休1",AN91="常-休2",AN91="常-休3"),IF(OR($G91="非・専",$G91="非・兼"),"-",VLOOKUP(AN91,'シフト記号表（勤務時間帯)'!$D$5:$L$45,9,FALSE)),VLOOKUP(AN91,'シフト記号表（勤務時間帯)'!$D$5:$L$45,9,FALSE)))</f>
        <v/>
      </c>
      <c r="AO92" s="190" t="str">
        <f>IF(AO91="","",IF(OR(AO91="常-休1",AO91="常-休2",AO91="常-休3"),IF(OR($G91="非・専",$G91="非・兼"),"-",VLOOKUP(AO91,'シフト記号表（勤務時間帯)'!$D$5:$L$45,9,FALSE)),VLOOKUP(AO91,'シフト記号表（勤務時間帯)'!$D$5:$L$45,9,FALSE)))</f>
        <v/>
      </c>
      <c r="AP92" s="188" t="str">
        <f>IF(AP91="","",IF(OR(AP91="常-休1",AP91="常-休2",AP91="常-休3"),IF(OR($G91="非・専",$G91="非・兼"),"-",VLOOKUP(AP91,'シフト記号表（勤務時間帯)'!$D$5:$L$45,9,FALSE)),VLOOKUP(AP91,'シフト記号表（勤務時間帯)'!$D$5:$L$45,9,FALSE)))</f>
        <v/>
      </c>
      <c r="AQ92" s="189" t="str">
        <f>IF(AQ91="","",IF(OR(AQ91="常-休1",AQ91="常-休2",AQ91="常-休3"),IF(OR($G91="非・専",$G91="非・兼"),"-",VLOOKUP(AQ91,'シフト記号表（勤務時間帯)'!$D$5:$L$45,9,FALSE)),VLOOKUP(AQ91,'シフト記号表（勤務時間帯)'!$D$5:$L$45,9,FALSE)))</f>
        <v/>
      </c>
      <c r="AR92" s="189" t="str">
        <f>IF(AR91="","",IF(OR(AR91="常-休1",AR91="常-休2",AR91="常-休3"),IF(OR($G91="非・専",$G91="非・兼"),"-",VLOOKUP(AR91,'シフト記号表（勤務時間帯)'!$D$5:$L$45,9,FALSE)),VLOOKUP(AR91,'シフト記号表（勤務時間帯)'!$D$5:$L$45,9,FALSE)))</f>
        <v/>
      </c>
      <c r="AS92" s="189" t="str">
        <f>IF(AS91="","",IF(OR(AS91="常-休1",AS91="常-休2",AS91="常-休3"),IF(OR($G91="非・専",$G91="非・兼"),"-",VLOOKUP(AS91,'シフト記号表（勤務時間帯)'!$D$5:$L$45,9,FALSE)),VLOOKUP(AS91,'シフト記号表（勤務時間帯)'!$D$5:$L$45,9,FALSE)))</f>
        <v/>
      </c>
      <c r="AT92" s="189" t="str">
        <f>IF(AT91="","",IF(OR(AT91="常-休1",AT91="常-休2",AT91="常-休3"),IF(OR($G91="非・専",$G91="非・兼"),"-",VLOOKUP(AT91,'シフト記号表（勤務時間帯)'!$D$5:$L$45,9,FALSE)),VLOOKUP(AT91,'シフト記号表（勤務時間帯)'!$D$5:$L$45,9,FALSE)))</f>
        <v/>
      </c>
      <c r="AU92" s="189" t="str">
        <f>IF(AU91="","",IF(OR(AU91="常-休1",AU91="常-休2",AU91="常-休3"),IF(OR($G91="非・専",$G91="非・兼"),"-",VLOOKUP(AU91,'シフト記号表（勤務時間帯)'!$D$5:$L$45,9,FALSE)),VLOOKUP(AU91,'シフト記号表（勤務時間帯)'!$D$5:$L$45,9,FALSE)))</f>
        <v/>
      </c>
      <c r="AV92" s="190" t="str">
        <f>IF(AV91="","",IF(OR(AV91="常-休1",AV91="常-休2",AV91="常-休3"),IF(OR($G91="非・専",$G91="非・兼"),"-",VLOOKUP(AV91,'シフト記号表（勤務時間帯)'!$D$5:$L$45,9,FALSE)),VLOOKUP(AV91,'シフト記号表（勤務時間帯)'!$D$5:$L$45,9,FALSE)))</f>
        <v/>
      </c>
      <c r="AW92" s="188" t="str">
        <f>IF(AW91="","",IF(OR(AW91="常-休1",AW91="常-休2",AW91="常-休3"),IF(OR($G91="非・専",$G91="非・兼"),"-",VLOOKUP(AW91,'シフト記号表（勤務時間帯)'!$D$5:$L$45,9,FALSE)),VLOOKUP(AW91,'シフト記号表（勤務時間帯)'!$D$5:$L$45,9,FALSE)))</f>
        <v/>
      </c>
      <c r="AX92" s="189" t="str">
        <f>IF(AX91="","",IF(OR(AX91="常-休1",AX91="常-休2",AX91="常-休3"),IF(OR($G91="非・専",$G91="非・兼"),"-",VLOOKUP(AX91,'シフト記号表（勤務時間帯)'!$D$5:$L$45,9,FALSE)),VLOOKUP(AX91,'シフト記号表（勤務時間帯)'!$D$5:$L$45,9,FALSE)))</f>
        <v/>
      </c>
      <c r="AY92" s="190" t="str">
        <f>IF(AY91="","",IF(OR(AY91="常-休1",AY91="常-休2",AY91="常-休3"),IF(OR($G91="非・専",$G91="非・兼"),"-",VLOOKUP(AY91,'シフト記号表（勤務時間帯)'!$D$5:$L$45,9,FALSE)),VLOOKUP(AY91,'シフト記号表（勤務時間帯)'!$D$5:$L$45,9,FALSE)))</f>
        <v/>
      </c>
      <c r="AZ92" s="199">
        <f>IF($BE$3="予定",SUM(U92:AV92),IF($BE$3="実績",SUM(U92:AY92),""))</f>
        <v>0</v>
      </c>
      <c r="BA92" s="218">
        <f>AZ92-SUMIF(U93:AY93,"基準",U92:AY92)-SUMIF(U93:AY93,"医ケア",U92:AY92)-SUMIF(U93:AY93,"医連携",U92:AY92)</f>
        <v>0</v>
      </c>
      <c r="BB92" s="201">
        <f>SUMIF(U93:AY93,"基準",U92:AY92)</f>
        <v>0</v>
      </c>
      <c r="BC92" s="202" t="e">
        <f>AZ92/$BE$6</f>
        <v>#DIV/0!</v>
      </c>
      <c r="BD92" s="220" t="e">
        <f>BA92/$BE$6</f>
        <v>#DIV/0!</v>
      </c>
      <c r="BE92" s="321"/>
      <c r="BF92" s="322"/>
      <c r="BG92" s="322"/>
      <c r="BH92" s="322"/>
      <c r="BI92" s="323"/>
      <c r="BJ92" s="338"/>
    </row>
    <row r="93" spans="2:62" ht="20.25" customHeight="1" x14ac:dyDescent="0.4">
      <c r="B93" s="303"/>
      <c r="C93" s="310"/>
      <c r="D93" s="311"/>
      <c r="E93" s="312"/>
      <c r="F93" s="259"/>
      <c r="G93" s="313"/>
      <c r="H93" s="299"/>
      <c r="I93" s="300"/>
      <c r="J93" s="300"/>
      <c r="K93" s="301"/>
      <c r="L93" s="302"/>
      <c r="M93" s="314"/>
      <c r="N93" s="332"/>
      <c r="O93" s="333"/>
      <c r="P93" s="333"/>
      <c r="Q93" s="334"/>
      <c r="R93" s="335" t="str">
        <f>IF(COUNTIF(F92,"看護職員"),"基準・基準_加・医ケア基本報酬・医療連携",IF(COUNTIF(プルダウン・リスト!$C$32:$C$40,'別紙2-1　勤務体制・勤務形態一覧表（児通所）'!F92),"基準職員","－"))</f>
        <v>－</v>
      </c>
      <c r="S93" s="336"/>
      <c r="T93" s="337"/>
      <c r="U93" s="122"/>
      <c r="V93" s="123"/>
      <c r="W93" s="123"/>
      <c r="X93" s="123"/>
      <c r="Y93" s="123"/>
      <c r="Z93" s="123"/>
      <c r="AA93" s="124"/>
      <c r="AB93" s="122"/>
      <c r="AC93" s="123"/>
      <c r="AD93" s="123"/>
      <c r="AE93" s="123"/>
      <c r="AF93" s="123"/>
      <c r="AG93" s="123"/>
      <c r="AH93" s="124"/>
      <c r="AI93" s="122"/>
      <c r="AJ93" s="123"/>
      <c r="AK93" s="123"/>
      <c r="AL93" s="123"/>
      <c r="AM93" s="123"/>
      <c r="AN93" s="123"/>
      <c r="AO93" s="124"/>
      <c r="AP93" s="122"/>
      <c r="AQ93" s="123"/>
      <c r="AR93" s="123"/>
      <c r="AS93" s="123"/>
      <c r="AT93" s="123"/>
      <c r="AU93" s="123"/>
      <c r="AV93" s="124"/>
      <c r="AW93" s="122"/>
      <c r="AX93" s="123"/>
      <c r="AY93" s="124"/>
      <c r="AZ93" s="203"/>
      <c r="BA93" s="221"/>
      <c r="BB93" s="222"/>
      <c r="BC93" s="206"/>
      <c r="BD93" s="207"/>
      <c r="BE93" s="321"/>
      <c r="BF93" s="322"/>
      <c r="BG93" s="322"/>
      <c r="BH93" s="322"/>
      <c r="BI93" s="323"/>
      <c r="BJ93" s="338"/>
    </row>
    <row r="94" spans="2:62" ht="20.25" customHeight="1" x14ac:dyDescent="0.4">
      <c r="B94" s="303">
        <f t="shared" si="15"/>
        <v>25</v>
      </c>
      <c r="C94" s="304"/>
      <c r="D94" s="305"/>
      <c r="E94" s="306"/>
      <c r="F94" s="257"/>
      <c r="G94" s="313"/>
      <c r="H94" s="293"/>
      <c r="I94" s="294"/>
      <c r="J94" s="294"/>
      <c r="K94" s="295"/>
      <c r="L94" s="302"/>
      <c r="M94" s="314"/>
      <c r="N94" s="315"/>
      <c r="O94" s="316"/>
      <c r="P94" s="316"/>
      <c r="Q94" s="317"/>
      <c r="R94" s="318" t="s">
        <v>23</v>
      </c>
      <c r="S94" s="319"/>
      <c r="T94" s="320"/>
      <c r="U94" s="37"/>
      <c r="V94" s="38"/>
      <c r="W94" s="38"/>
      <c r="X94" s="38"/>
      <c r="Y94" s="38"/>
      <c r="Z94" s="38"/>
      <c r="AA94" s="39"/>
      <c r="AB94" s="37"/>
      <c r="AC94" s="38"/>
      <c r="AD94" s="38"/>
      <c r="AE94" s="38"/>
      <c r="AF94" s="38"/>
      <c r="AG94" s="38"/>
      <c r="AH94" s="39"/>
      <c r="AI94" s="37"/>
      <c r="AJ94" s="38"/>
      <c r="AK94" s="38"/>
      <c r="AL94" s="38"/>
      <c r="AM94" s="38"/>
      <c r="AN94" s="38"/>
      <c r="AO94" s="39"/>
      <c r="AP94" s="37"/>
      <c r="AQ94" s="38"/>
      <c r="AR94" s="38"/>
      <c r="AS94" s="38"/>
      <c r="AT94" s="38"/>
      <c r="AU94" s="38"/>
      <c r="AV94" s="39"/>
      <c r="AW94" s="37"/>
      <c r="AX94" s="38"/>
      <c r="AY94" s="39"/>
      <c r="AZ94" s="208"/>
      <c r="BA94" s="209"/>
      <c r="BB94" s="210"/>
      <c r="BC94" s="211"/>
      <c r="BD94" s="212"/>
      <c r="BE94" s="321"/>
      <c r="BF94" s="322"/>
      <c r="BG94" s="322"/>
      <c r="BH94" s="322"/>
      <c r="BI94" s="323"/>
      <c r="BJ94" s="338"/>
    </row>
    <row r="95" spans="2:62" ht="20.25" customHeight="1" x14ac:dyDescent="0.4">
      <c r="B95" s="303"/>
      <c r="C95" s="307"/>
      <c r="D95" s="308"/>
      <c r="E95" s="309"/>
      <c r="F95" s="173">
        <f>C94</f>
        <v>0</v>
      </c>
      <c r="G95" s="313"/>
      <c r="H95" s="296"/>
      <c r="I95" s="297"/>
      <c r="J95" s="297"/>
      <c r="K95" s="298"/>
      <c r="L95" s="302"/>
      <c r="M95" s="314"/>
      <c r="N95" s="329"/>
      <c r="O95" s="330"/>
      <c r="P95" s="330"/>
      <c r="Q95" s="331"/>
      <c r="R95" s="326" t="s">
        <v>9</v>
      </c>
      <c r="S95" s="327"/>
      <c r="T95" s="328"/>
      <c r="U95" s="188" t="str">
        <f>IF(U94="","",IF(OR(U94="常-休1",U94="常-休2",U94="常-休3"),IF(OR($G94="非・専",$G94="非・兼"),"-",VLOOKUP(U94,'シフト記号表（勤務時間帯)'!$D$5:$L$45,9,FALSE)),VLOOKUP(U94,'シフト記号表（勤務時間帯)'!$D$5:$L$45,9,FALSE)))</f>
        <v/>
      </c>
      <c r="V95" s="189" t="str">
        <f>IF(V94="","",IF(OR(V94="常-休1",V94="常-休2",V94="常-休3"),IF(OR($G94="非・専",$G94="非・兼"),"-",VLOOKUP(V94,'シフト記号表（勤務時間帯)'!$D$5:$L$45,9,FALSE)),VLOOKUP(V94,'シフト記号表（勤務時間帯)'!$D$5:$L$45,9,FALSE)))</f>
        <v/>
      </c>
      <c r="W95" s="189" t="str">
        <f>IF(W94="","",IF(OR(W94="常-休1",W94="常-休2",W94="常-休3"),IF(OR($G94="非・専",$G94="非・兼"),"-",VLOOKUP(W94,'シフト記号表（勤務時間帯)'!$D$5:$L$45,9,FALSE)),VLOOKUP(W94,'シフト記号表（勤務時間帯)'!$D$5:$L$45,9,FALSE)))</f>
        <v/>
      </c>
      <c r="X95" s="189" t="str">
        <f>IF(X94="","",IF(OR(X94="常-休1",X94="常-休2",X94="常-休3"),IF(OR($G94="非・専",$G94="非・兼"),"-",VLOOKUP(X94,'シフト記号表（勤務時間帯)'!$D$5:$L$45,9,FALSE)),VLOOKUP(X94,'シフト記号表（勤務時間帯)'!$D$5:$L$45,9,FALSE)))</f>
        <v/>
      </c>
      <c r="Y95" s="189" t="str">
        <f>IF(Y94="","",IF(OR(Y94="常-休1",Y94="常-休2",Y94="常-休3"),IF(OR($G94="非・専",$G94="非・兼"),"-",VLOOKUP(Y94,'シフト記号表（勤務時間帯)'!$D$5:$L$45,9,FALSE)),VLOOKUP(Y94,'シフト記号表（勤務時間帯)'!$D$5:$L$45,9,FALSE)))</f>
        <v/>
      </c>
      <c r="Z95" s="189" t="str">
        <f>IF(Z94="","",IF(OR(Z94="常-休1",Z94="常-休2",Z94="常-休3"),IF(OR($G94="非・専",$G94="非・兼"),"-",VLOOKUP(Z94,'シフト記号表（勤務時間帯)'!$D$5:$L$45,9,FALSE)),VLOOKUP(Z94,'シフト記号表（勤務時間帯)'!$D$5:$L$45,9,FALSE)))</f>
        <v/>
      </c>
      <c r="AA95" s="190" t="str">
        <f>IF(AA94="","",IF(OR(AA94="常-休1",AA94="常-休2",AA94="常-休3"),IF(OR($G94="非・専",$G94="非・兼"),"-",VLOOKUP(AA94,'シフト記号表（勤務時間帯)'!$D$5:$L$45,9,FALSE)),VLOOKUP(AA94,'シフト記号表（勤務時間帯)'!$D$5:$L$45,9,FALSE)))</f>
        <v/>
      </c>
      <c r="AB95" s="188" t="str">
        <f>IF(AB94="","",IF(OR(AB94="常-休1",AB94="常-休2",AB94="常-休3"),IF(OR($G94="非・専",$G94="非・兼"),"-",VLOOKUP(AB94,'シフト記号表（勤務時間帯)'!$D$5:$L$45,9,FALSE)),VLOOKUP(AB94,'シフト記号表（勤務時間帯)'!$D$5:$L$45,9,FALSE)))</f>
        <v/>
      </c>
      <c r="AC95" s="189" t="str">
        <f>IF(AC94="","",IF(OR(AC94="常-休1",AC94="常-休2",AC94="常-休3"),IF(OR($G94="非・専",$G94="非・兼"),"-",VLOOKUP(AC94,'シフト記号表（勤務時間帯)'!$D$5:$L$45,9,FALSE)),VLOOKUP(AC94,'シフト記号表（勤務時間帯)'!$D$5:$L$45,9,FALSE)))</f>
        <v/>
      </c>
      <c r="AD95" s="189" t="str">
        <f>IF(AD94="","",IF(OR(AD94="常-休1",AD94="常-休2",AD94="常-休3"),IF(OR($G94="非・専",$G94="非・兼"),"-",VLOOKUP(AD94,'シフト記号表（勤務時間帯)'!$D$5:$L$45,9,FALSE)),VLOOKUP(AD94,'シフト記号表（勤務時間帯)'!$D$5:$L$45,9,FALSE)))</f>
        <v/>
      </c>
      <c r="AE95" s="189" t="str">
        <f>IF(AE94="","",IF(OR(AE94="常-休1",AE94="常-休2",AE94="常-休3"),IF(OR($G94="非・専",$G94="非・兼"),"-",VLOOKUP(AE94,'シフト記号表（勤務時間帯)'!$D$5:$L$45,9,FALSE)),VLOOKUP(AE94,'シフト記号表（勤務時間帯)'!$D$5:$L$45,9,FALSE)))</f>
        <v/>
      </c>
      <c r="AF95" s="189" t="str">
        <f>IF(AF94="","",IF(OR(AF94="常-休1",AF94="常-休2",AF94="常-休3"),IF(OR($G94="非・専",$G94="非・兼"),"-",VLOOKUP(AF94,'シフト記号表（勤務時間帯)'!$D$5:$L$45,9,FALSE)),VLOOKUP(AF94,'シフト記号表（勤務時間帯)'!$D$5:$L$45,9,FALSE)))</f>
        <v/>
      </c>
      <c r="AG95" s="189" t="str">
        <f>IF(AG94="","",IF(OR(AG94="常-休1",AG94="常-休2",AG94="常-休3"),IF(OR($G94="非・専",$G94="非・兼"),"-",VLOOKUP(AG94,'シフト記号表（勤務時間帯)'!$D$5:$L$45,9,FALSE)),VLOOKUP(AG94,'シフト記号表（勤務時間帯)'!$D$5:$L$45,9,FALSE)))</f>
        <v/>
      </c>
      <c r="AH95" s="190" t="str">
        <f>IF(AH94="","",IF(OR(AH94="常-休1",AH94="常-休2",AH94="常-休3"),IF(OR($G94="非・専",$G94="非・兼"),"-",VLOOKUP(AH94,'シフト記号表（勤務時間帯)'!$D$5:$L$45,9,FALSE)),VLOOKUP(AH94,'シフト記号表（勤務時間帯)'!$D$5:$L$45,9,FALSE)))</f>
        <v/>
      </c>
      <c r="AI95" s="188" t="str">
        <f>IF(AI94="","",IF(OR(AI94="常-休1",AI94="常-休2",AI94="常-休3"),IF(OR($G94="非・専",$G94="非・兼"),"-",VLOOKUP(AI94,'シフト記号表（勤務時間帯)'!$D$5:$L$45,9,FALSE)),VLOOKUP(AI94,'シフト記号表（勤務時間帯)'!$D$5:$L$45,9,FALSE)))</f>
        <v/>
      </c>
      <c r="AJ95" s="189" t="str">
        <f>IF(AJ94="","",IF(OR(AJ94="常-休1",AJ94="常-休2",AJ94="常-休3"),IF(OR($G94="非・専",$G94="非・兼"),"-",VLOOKUP(AJ94,'シフト記号表（勤務時間帯)'!$D$5:$L$45,9,FALSE)),VLOOKUP(AJ94,'シフト記号表（勤務時間帯)'!$D$5:$L$45,9,FALSE)))</f>
        <v/>
      </c>
      <c r="AK95" s="189" t="str">
        <f>IF(AK94="","",IF(OR(AK94="常-休1",AK94="常-休2",AK94="常-休3"),IF(OR($G94="非・専",$G94="非・兼"),"-",VLOOKUP(AK94,'シフト記号表（勤務時間帯)'!$D$5:$L$45,9,FALSE)),VLOOKUP(AK94,'シフト記号表（勤務時間帯)'!$D$5:$L$45,9,FALSE)))</f>
        <v/>
      </c>
      <c r="AL95" s="189" t="str">
        <f>IF(AL94="","",IF(OR(AL94="常-休1",AL94="常-休2",AL94="常-休3"),IF(OR($G94="非・専",$G94="非・兼"),"-",VLOOKUP(AL94,'シフト記号表（勤務時間帯)'!$D$5:$L$45,9,FALSE)),VLOOKUP(AL94,'シフト記号表（勤務時間帯)'!$D$5:$L$45,9,FALSE)))</f>
        <v/>
      </c>
      <c r="AM95" s="189" t="str">
        <f>IF(AM94="","",IF(OR(AM94="常-休1",AM94="常-休2",AM94="常-休3"),IF(OR($G94="非・専",$G94="非・兼"),"-",VLOOKUP(AM94,'シフト記号表（勤務時間帯)'!$D$5:$L$45,9,FALSE)),VLOOKUP(AM94,'シフト記号表（勤務時間帯)'!$D$5:$L$45,9,FALSE)))</f>
        <v/>
      </c>
      <c r="AN95" s="189" t="str">
        <f>IF(AN94="","",IF(OR(AN94="常-休1",AN94="常-休2",AN94="常-休3"),IF(OR($G94="非・専",$G94="非・兼"),"-",VLOOKUP(AN94,'シフト記号表（勤務時間帯)'!$D$5:$L$45,9,FALSE)),VLOOKUP(AN94,'シフト記号表（勤務時間帯)'!$D$5:$L$45,9,FALSE)))</f>
        <v/>
      </c>
      <c r="AO95" s="190" t="str">
        <f>IF(AO94="","",IF(OR(AO94="常-休1",AO94="常-休2",AO94="常-休3"),IF(OR($G94="非・専",$G94="非・兼"),"-",VLOOKUP(AO94,'シフト記号表（勤務時間帯)'!$D$5:$L$45,9,FALSE)),VLOOKUP(AO94,'シフト記号表（勤務時間帯)'!$D$5:$L$45,9,FALSE)))</f>
        <v/>
      </c>
      <c r="AP95" s="188" t="str">
        <f>IF(AP94="","",IF(OR(AP94="常-休1",AP94="常-休2",AP94="常-休3"),IF(OR($G94="非・専",$G94="非・兼"),"-",VLOOKUP(AP94,'シフト記号表（勤務時間帯)'!$D$5:$L$45,9,FALSE)),VLOOKUP(AP94,'シフト記号表（勤務時間帯)'!$D$5:$L$45,9,FALSE)))</f>
        <v/>
      </c>
      <c r="AQ95" s="189" t="str">
        <f>IF(AQ94="","",IF(OR(AQ94="常-休1",AQ94="常-休2",AQ94="常-休3"),IF(OR($G94="非・専",$G94="非・兼"),"-",VLOOKUP(AQ94,'シフト記号表（勤務時間帯)'!$D$5:$L$45,9,FALSE)),VLOOKUP(AQ94,'シフト記号表（勤務時間帯)'!$D$5:$L$45,9,FALSE)))</f>
        <v/>
      </c>
      <c r="AR95" s="189" t="str">
        <f>IF(AR94="","",IF(OR(AR94="常-休1",AR94="常-休2",AR94="常-休3"),IF(OR($G94="非・専",$G94="非・兼"),"-",VLOOKUP(AR94,'シフト記号表（勤務時間帯)'!$D$5:$L$45,9,FALSE)),VLOOKUP(AR94,'シフト記号表（勤務時間帯)'!$D$5:$L$45,9,FALSE)))</f>
        <v/>
      </c>
      <c r="AS95" s="189" t="str">
        <f>IF(AS94="","",IF(OR(AS94="常-休1",AS94="常-休2",AS94="常-休3"),IF(OR($G94="非・専",$G94="非・兼"),"-",VLOOKUP(AS94,'シフト記号表（勤務時間帯)'!$D$5:$L$45,9,FALSE)),VLOOKUP(AS94,'シフト記号表（勤務時間帯)'!$D$5:$L$45,9,FALSE)))</f>
        <v/>
      </c>
      <c r="AT95" s="189" t="str">
        <f>IF(AT94="","",IF(OR(AT94="常-休1",AT94="常-休2",AT94="常-休3"),IF(OR($G94="非・専",$G94="非・兼"),"-",VLOOKUP(AT94,'シフト記号表（勤務時間帯)'!$D$5:$L$45,9,FALSE)),VLOOKUP(AT94,'シフト記号表（勤務時間帯)'!$D$5:$L$45,9,FALSE)))</f>
        <v/>
      </c>
      <c r="AU95" s="189" t="str">
        <f>IF(AU94="","",IF(OR(AU94="常-休1",AU94="常-休2",AU94="常-休3"),IF(OR($G94="非・専",$G94="非・兼"),"-",VLOOKUP(AU94,'シフト記号表（勤務時間帯)'!$D$5:$L$45,9,FALSE)),VLOOKUP(AU94,'シフト記号表（勤務時間帯)'!$D$5:$L$45,9,FALSE)))</f>
        <v/>
      </c>
      <c r="AV95" s="190" t="str">
        <f>IF(AV94="","",IF(OR(AV94="常-休1",AV94="常-休2",AV94="常-休3"),IF(OR($G94="非・専",$G94="非・兼"),"-",VLOOKUP(AV94,'シフト記号表（勤務時間帯)'!$D$5:$L$45,9,FALSE)),VLOOKUP(AV94,'シフト記号表（勤務時間帯)'!$D$5:$L$45,9,FALSE)))</f>
        <v/>
      </c>
      <c r="AW95" s="188" t="str">
        <f>IF(AW94="","",IF(OR(AW94="常-休1",AW94="常-休2",AW94="常-休3"),IF(OR($G94="非・専",$G94="非・兼"),"-",VLOOKUP(AW94,'シフト記号表（勤務時間帯)'!$D$5:$L$45,9,FALSE)),VLOOKUP(AW94,'シフト記号表（勤務時間帯)'!$D$5:$L$45,9,FALSE)))</f>
        <v/>
      </c>
      <c r="AX95" s="189" t="str">
        <f>IF(AX94="","",IF(OR(AX94="常-休1",AX94="常-休2",AX94="常-休3"),IF(OR($G94="非・専",$G94="非・兼"),"-",VLOOKUP(AX94,'シフト記号表（勤務時間帯)'!$D$5:$L$45,9,FALSE)),VLOOKUP(AX94,'シフト記号表（勤務時間帯)'!$D$5:$L$45,9,FALSE)))</f>
        <v/>
      </c>
      <c r="AY95" s="262" t="str">
        <f>IF(AY94="","",IF(OR(AY94="常-休1",AY94="常-休2",AY94="常-休3"),IF(OR($G94="非・専",$G94="非・兼"),"-",VLOOKUP(AY94,'シフト記号表（勤務時間帯)'!$D$5:$L$45,9,FALSE)),VLOOKUP(AY94,'シフト記号表（勤務時間帯)'!$D$5:$L$45,9,FALSE)))</f>
        <v/>
      </c>
      <c r="AZ95" s="199">
        <f>IF($BE$3="予定",SUM(U95:AV95),IF($BE$3="実績",SUM(U95:AY95),""))</f>
        <v>0</v>
      </c>
      <c r="BA95" s="218">
        <f>AZ95-SUMIF(U96:AY96,"基準",U95:AY95)-SUMIF(U96:AY96,"医ケア",U95:AY95)-SUMIF(U96:AY96,"医連携",U95:AY95)</f>
        <v>0</v>
      </c>
      <c r="BB95" s="201">
        <f>SUMIF(U96:AY96,"基準",U95:AY95)</f>
        <v>0</v>
      </c>
      <c r="BC95" s="202" t="e">
        <f>AZ95/$BE$6</f>
        <v>#DIV/0!</v>
      </c>
      <c r="BD95" s="220" t="e">
        <f>BA95/$BE$6</f>
        <v>#DIV/0!</v>
      </c>
      <c r="BE95" s="321"/>
      <c r="BF95" s="322"/>
      <c r="BG95" s="322"/>
      <c r="BH95" s="322"/>
      <c r="BI95" s="323"/>
      <c r="BJ95" s="338"/>
    </row>
    <row r="96" spans="2:62" ht="20.25" customHeight="1" x14ac:dyDescent="0.4">
      <c r="B96" s="303"/>
      <c r="C96" s="310"/>
      <c r="D96" s="311"/>
      <c r="E96" s="312"/>
      <c r="F96" s="259"/>
      <c r="G96" s="313"/>
      <c r="H96" s="299"/>
      <c r="I96" s="300"/>
      <c r="J96" s="300"/>
      <c r="K96" s="301"/>
      <c r="L96" s="302"/>
      <c r="M96" s="314"/>
      <c r="N96" s="332"/>
      <c r="O96" s="333"/>
      <c r="P96" s="333"/>
      <c r="Q96" s="334"/>
      <c r="R96" s="335" t="str">
        <f>IF(COUNTIF(F95,"看護職員"),"基準・基準_加・医ケア基本報酬・医療連携",IF(COUNTIF(プルダウン・リスト!$C$32:$C$40,'別紙2-1　勤務体制・勤務形態一覧表（児通所）'!F95),"基準職員","－"))</f>
        <v>－</v>
      </c>
      <c r="S96" s="336"/>
      <c r="T96" s="337"/>
      <c r="U96" s="122"/>
      <c r="V96" s="123"/>
      <c r="W96" s="123"/>
      <c r="X96" s="123"/>
      <c r="Y96" s="123"/>
      <c r="Z96" s="123"/>
      <c r="AA96" s="124"/>
      <c r="AB96" s="122"/>
      <c r="AC96" s="123"/>
      <c r="AD96" s="123"/>
      <c r="AE96" s="123"/>
      <c r="AF96" s="123"/>
      <c r="AG96" s="123"/>
      <c r="AH96" s="124"/>
      <c r="AI96" s="122"/>
      <c r="AJ96" s="123"/>
      <c r="AK96" s="123"/>
      <c r="AL96" s="123"/>
      <c r="AM96" s="123"/>
      <c r="AN96" s="123"/>
      <c r="AO96" s="124"/>
      <c r="AP96" s="122"/>
      <c r="AQ96" s="123"/>
      <c r="AR96" s="123"/>
      <c r="AS96" s="123"/>
      <c r="AT96" s="123"/>
      <c r="AU96" s="123"/>
      <c r="AV96" s="124"/>
      <c r="AW96" s="122"/>
      <c r="AX96" s="123"/>
      <c r="AY96" s="124"/>
      <c r="AZ96" s="203"/>
      <c r="BA96" s="204"/>
      <c r="BB96" s="205"/>
      <c r="BC96" s="206"/>
      <c r="BD96" s="207"/>
      <c r="BE96" s="321"/>
      <c r="BF96" s="322"/>
      <c r="BG96" s="322"/>
      <c r="BH96" s="322"/>
      <c r="BI96" s="323"/>
      <c r="BJ96" s="338"/>
    </row>
    <row r="97" spans="2:62" ht="20.25" customHeight="1" x14ac:dyDescent="0.4">
      <c r="B97" s="303">
        <f t="shared" si="14"/>
        <v>26</v>
      </c>
      <c r="C97" s="304"/>
      <c r="D97" s="305"/>
      <c r="E97" s="306"/>
      <c r="F97" s="257"/>
      <c r="G97" s="313"/>
      <c r="H97" s="293"/>
      <c r="I97" s="294"/>
      <c r="J97" s="294"/>
      <c r="K97" s="295"/>
      <c r="L97" s="302"/>
      <c r="M97" s="314"/>
      <c r="N97" s="315"/>
      <c r="O97" s="316"/>
      <c r="P97" s="316"/>
      <c r="Q97" s="317"/>
      <c r="R97" s="318" t="s">
        <v>23</v>
      </c>
      <c r="S97" s="319"/>
      <c r="T97" s="320"/>
      <c r="U97" s="37"/>
      <c r="V97" s="38"/>
      <c r="W97" s="38"/>
      <c r="X97" s="38"/>
      <c r="Y97" s="38"/>
      <c r="Z97" s="38"/>
      <c r="AA97" s="39"/>
      <c r="AB97" s="37"/>
      <c r="AC97" s="38"/>
      <c r="AD97" s="38"/>
      <c r="AE97" s="38"/>
      <c r="AF97" s="38"/>
      <c r="AG97" s="38"/>
      <c r="AH97" s="39"/>
      <c r="AI97" s="37"/>
      <c r="AJ97" s="38"/>
      <c r="AK97" s="38"/>
      <c r="AL97" s="38"/>
      <c r="AM97" s="38"/>
      <c r="AN97" s="38"/>
      <c r="AO97" s="39"/>
      <c r="AP97" s="37"/>
      <c r="AQ97" s="38"/>
      <c r="AR97" s="38"/>
      <c r="AS97" s="38"/>
      <c r="AT97" s="38"/>
      <c r="AU97" s="38"/>
      <c r="AV97" s="39"/>
      <c r="AW97" s="37"/>
      <c r="AX97" s="38"/>
      <c r="AY97" s="39"/>
      <c r="AZ97" s="208"/>
      <c r="BA97" s="209"/>
      <c r="BB97" s="210"/>
      <c r="BC97" s="211"/>
      <c r="BD97" s="212"/>
      <c r="BE97" s="321"/>
      <c r="BF97" s="322"/>
      <c r="BG97" s="322"/>
      <c r="BH97" s="322"/>
      <c r="BI97" s="323"/>
      <c r="BJ97" s="338"/>
    </row>
    <row r="98" spans="2:62" ht="20.25" customHeight="1" x14ac:dyDescent="0.4">
      <c r="B98" s="303"/>
      <c r="C98" s="307"/>
      <c r="D98" s="308"/>
      <c r="E98" s="309"/>
      <c r="F98" s="173">
        <f>C97</f>
        <v>0</v>
      </c>
      <c r="G98" s="313"/>
      <c r="H98" s="296"/>
      <c r="I98" s="297"/>
      <c r="J98" s="297"/>
      <c r="K98" s="298"/>
      <c r="L98" s="302"/>
      <c r="M98" s="314"/>
      <c r="N98" s="329"/>
      <c r="O98" s="330"/>
      <c r="P98" s="330"/>
      <c r="Q98" s="331"/>
      <c r="R98" s="326" t="s">
        <v>9</v>
      </c>
      <c r="S98" s="327"/>
      <c r="T98" s="328"/>
      <c r="U98" s="188" t="str">
        <f>IF(U97="","",IF(OR(U97="常-休1",U97="常-休2",U97="常-休3"),IF(OR($G97="非・専",$G97="非・兼"),"-",VLOOKUP(U97,'シフト記号表（勤務時間帯)'!$D$5:$L$45,9,FALSE)),VLOOKUP(U97,'シフト記号表（勤務時間帯)'!$D$5:$L$45,9,FALSE)))</f>
        <v/>
      </c>
      <c r="V98" s="189" t="str">
        <f>IF(V97="","",IF(OR(V97="常-休1",V97="常-休2",V97="常-休3"),IF(OR($G97="非・専",$G97="非・兼"),"-",VLOOKUP(V97,'シフト記号表（勤務時間帯)'!$D$5:$L$45,9,FALSE)),VLOOKUP(V97,'シフト記号表（勤務時間帯)'!$D$5:$L$45,9,FALSE)))</f>
        <v/>
      </c>
      <c r="W98" s="189" t="str">
        <f>IF(W97="","",IF(OR(W97="常-休1",W97="常-休2",W97="常-休3"),IF(OR($G97="非・専",$G97="非・兼"),"-",VLOOKUP(W97,'シフト記号表（勤務時間帯)'!$D$5:$L$45,9,FALSE)),VLOOKUP(W97,'シフト記号表（勤務時間帯)'!$D$5:$L$45,9,FALSE)))</f>
        <v/>
      </c>
      <c r="X98" s="189" t="str">
        <f>IF(X97="","",IF(OR(X97="常-休1",X97="常-休2",X97="常-休3"),IF(OR($G97="非・専",$G97="非・兼"),"-",VLOOKUP(X97,'シフト記号表（勤務時間帯)'!$D$5:$L$45,9,FALSE)),VLOOKUP(X97,'シフト記号表（勤務時間帯)'!$D$5:$L$45,9,FALSE)))</f>
        <v/>
      </c>
      <c r="Y98" s="189" t="str">
        <f>IF(Y97="","",IF(OR(Y97="常-休1",Y97="常-休2",Y97="常-休3"),IF(OR($G97="非・専",$G97="非・兼"),"-",VLOOKUP(Y97,'シフト記号表（勤務時間帯)'!$D$5:$L$45,9,FALSE)),VLOOKUP(Y97,'シフト記号表（勤務時間帯)'!$D$5:$L$45,9,FALSE)))</f>
        <v/>
      </c>
      <c r="Z98" s="189" t="str">
        <f>IF(Z97="","",IF(OR(Z97="常-休1",Z97="常-休2",Z97="常-休3"),IF(OR($G97="非・専",$G97="非・兼"),"-",VLOOKUP(Z97,'シフト記号表（勤務時間帯)'!$D$5:$L$45,9,FALSE)),VLOOKUP(Z97,'シフト記号表（勤務時間帯)'!$D$5:$L$45,9,FALSE)))</f>
        <v/>
      </c>
      <c r="AA98" s="190" t="str">
        <f>IF(AA97="","",IF(OR(AA97="常-休1",AA97="常-休2",AA97="常-休3"),IF(OR($G97="非・専",$G97="非・兼"),"-",VLOOKUP(AA97,'シフト記号表（勤務時間帯)'!$D$5:$L$45,9,FALSE)),VLOOKUP(AA97,'シフト記号表（勤務時間帯)'!$D$5:$L$45,9,FALSE)))</f>
        <v/>
      </c>
      <c r="AB98" s="188" t="str">
        <f>IF(AB97="","",IF(OR(AB97="常-休1",AB97="常-休2",AB97="常-休3"),IF(OR($G97="非・専",$G97="非・兼"),"-",VLOOKUP(AB97,'シフト記号表（勤務時間帯)'!$D$5:$L$45,9,FALSE)),VLOOKUP(AB97,'シフト記号表（勤務時間帯)'!$D$5:$L$45,9,FALSE)))</f>
        <v/>
      </c>
      <c r="AC98" s="189" t="str">
        <f>IF(AC97="","",IF(OR(AC97="常-休1",AC97="常-休2",AC97="常-休3"),IF(OR($G97="非・専",$G97="非・兼"),"-",VLOOKUP(AC97,'シフト記号表（勤務時間帯)'!$D$5:$L$45,9,FALSE)),VLOOKUP(AC97,'シフト記号表（勤務時間帯)'!$D$5:$L$45,9,FALSE)))</f>
        <v/>
      </c>
      <c r="AD98" s="189" t="str">
        <f>IF(AD97="","",IF(OR(AD97="常-休1",AD97="常-休2",AD97="常-休3"),IF(OR($G97="非・専",$G97="非・兼"),"-",VLOOKUP(AD97,'シフト記号表（勤務時間帯)'!$D$5:$L$45,9,FALSE)),VLOOKUP(AD97,'シフト記号表（勤務時間帯)'!$D$5:$L$45,9,FALSE)))</f>
        <v/>
      </c>
      <c r="AE98" s="189" t="str">
        <f>IF(AE97="","",IF(OR(AE97="常-休1",AE97="常-休2",AE97="常-休3"),IF(OR($G97="非・専",$G97="非・兼"),"-",VLOOKUP(AE97,'シフト記号表（勤務時間帯)'!$D$5:$L$45,9,FALSE)),VLOOKUP(AE97,'シフト記号表（勤務時間帯)'!$D$5:$L$45,9,FALSE)))</f>
        <v/>
      </c>
      <c r="AF98" s="189" t="str">
        <f>IF(AF97="","",IF(OR(AF97="常-休1",AF97="常-休2",AF97="常-休3"),IF(OR($G97="非・専",$G97="非・兼"),"-",VLOOKUP(AF97,'シフト記号表（勤務時間帯)'!$D$5:$L$45,9,FALSE)),VLOOKUP(AF97,'シフト記号表（勤務時間帯)'!$D$5:$L$45,9,FALSE)))</f>
        <v/>
      </c>
      <c r="AG98" s="189" t="str">
        <f>IF(AG97="","",IF(OR(AG97="常-休1",AG97="常-休2",AG97="常-休3"),IF(OR($G97="非・専",$G97="非・兼"),"-",VLOOKUP(AG97,'シフト記号表（勤務時間帯)'!$D$5:$L$45,9,FALSE)),VLOOKUP(AG97,'シフト記号表（勤務時間帯)'!$D$5:$L$45,9,FALSE)))</f>
        <v/>
      </c>
      <c r="AH98" s="190" t="str">
        <f>IF(AH97="","",IF(OR(AH97="常-休1",AH97="常-休2",AH97="常-休3"),IF(OR($G97="非・専",$G97="非・兼"),"-",VLOOKUP(AH97,'シフト記号表（勤務時間帯)'!$D$5:$L$45,9,FALSE)),VLOOKUP(AH97,'シフト記号表（勤務時間帯)'!$D$5:$L$45,9,FALSE)))</f>
        <v/>
      </c>
      <c r="AI98" s="188" t="str">
        <f>IF(AI97="","",IF(OR(AI97="常-休1",AI97="常-休2",AI97="常-休3"),IF(OR($G97="非・専",$G97="非・兼"),"-",VLOOKUP(AI97,'シフト記号表（勤務時間帯)'!$D$5:$L$45,9,FALSE)),VLOOKUP(AI97,'シフト記号表（勤務時間帯)'!$D$5:$L$45,9,FALSE)))</f>
        <v/>
      </c>
      <c r="AJ98" s="189" t="str">
        <f>IF(AJ97="","",IF(OR(AJ97="常-休1",AJ97="常-休2",AJ97="常-休3"),IF(OR($G97="非・専",$G97="非・兼"),"-",VLOOKUP(AJ97,'シフト記号表（勤務時間帯)'!$D$5:$L$45,9,FALSE)),VLOOKUP(AJ97,'シフト記号表（勤務時間帯)'!$D$5:$L$45,9,FALSE)))</f>
        <v/>
      </c>
      <c r="AK98" s="189" t="str">
        <f>IF(AK97="","",IF(OR(AK97="常-休1",AK97="常-休2",AK97="常-休3"),IF(OR($G97="非・専",$G97="非・兼"),"-",VLOOKUP(AK97,'シフト記号表（勤務時間帯)'!$D$5:$L$45,9,FALSE)),VLOOKUP(AK97,'シフト記号表（勤務時間帯)'!$D$5:$L$45,9,FALSE)))</f>
        <v/>
      </c>
      <c r="AL98" s="189" t="str">
        <f>IF(AL97="","",IF(OR(AL97="常-休1",AL97="常-休2",AL97="常-休3"),IF(OR($G97="非・専",$G97="非・兼"),"-",VLOOKUP(AL97,'シフト記号表（勤務時間帯)'!$D$5:$L$45,9,FALSE)),VLOOKUP(AL97,'シフト記号表（勤務時間帯)'!$D$5:$L$45,9,FALSE)))</f>
        <v/>
      </c>
      <c r="AM98" s="189" t="str">
        <f>IF(AM97="","",IF(OR(AM97="常-休1",AM97="常-休2",AM97="常-休3"),IF(OR($G97="非・専",$G97="非・兼"),"-",VLOOKUP(AM97,'シフト記号表（勤務時間帯)'!$D$5:$L$45,9,FALSE)),VLOOKUP(AM97,'シフト記号表（勤務時間帯)'!$D$5:$L$45,9,FALSE)))</f>
        <v/>
      </c>
      <c r="AN98" s="189" t="str">
        <f>IF(AN97="","",IF(OR(AN97="常-休1",AN97="常-休2",AN97="常-休3"),IF(OR($G97="非・専",$G97="非・兼"),"-",VLOOKUP(AN97,'シフト記号表（勤務時間帯)'!$D$5:$L$45,9,FALSE)),VLOOKUP(AN97,'シフト記号表（勤務時間帯)'!$D$5:$L$45,9,FALSE)))</f>
        <v/>
      </c>
      <c r="AO98" s="190" t="str">
        <f>IF(AO97="","",IF(OR(AO97="常-休1",AO97="常-休2",AO97="常-休3"),IF(OR($G97="非・専",$G97="非・兼"),"-",VLOOKUP(AO97,'シフト記号表（勤務時間帯)'!$D$5:$L$45,9,FALSE)),VLOOKUP(AO97,'シフト記号表（勤務時間帯)'!$D$5:$L$45,9,FALSE)))</f>
        <v/>
      </c>
      <c r="AP98" s="188" t="str">
        <f>IF(AP97="","",IF(OR(AP97="常-休1",AP97="常-休2",AP97="常-休3"),IF(OR($G97="非・専",$G97="非・兼"),"-",VLOOKUP(AP97,'シフト記号表（勤務時間帯)'!$D$5:$L$45,9,FALSE)),VLOOKUP(AP97,'シフト記号表（勤務時間帯)'!$D$5:$L$45,9,FALSE)))</f>
        <v/>
      </c>
      <c r="AQ98" s="189" t="str">
        <f>IF(AQ97="","",IF(OR(AQ97="常-休1",AQ97="常-休2",AQ97="常-休3"),IF(OR($G97="非・専",$G97="非・兼"),"-",VLOOKUP(AQ97,'シフト記号表（勤務時間帯)'!$D$5:$L$45,9,FALSE)),VLOOKUP(AQ97,'シフト記号表（勤務時間帯)'!$D$5:$L$45,9,FALSE)))</f>
        <v/>
      </c>
      <c r="AR98" s="189" t="str">
        <f>IF(AR97="","",IF(OR(AR97="常-休1",AR97="常-休2",AR97="常-休3"),IF(OR($G97="非・専",$G97="非・兼"),"-",VLOOKUP(AR97,'シフト記号表（勤務時間帯)'!$D$5:$L$45,9,FALSE)),VLOOKUP(AR97,'シフト記号表（勤務時間帯)'!$D$5:$L$45,9,FALSE)))</f>
        <v/>
      </c>
      <c r="AS98" s="189" t="str">
        <f>IF(AS97="","",IF(OR(AS97="常-休1",AS97="常-休2",AS97="常-休3"),IF(OR($G97="非・専",$G97="非・兼"),"-",VLOOKUP(AS97,'シフト記号表（勤務時間帯)'!$D$5:$L$45,9,FALSE)),VLOOKUP(AS97,'シフト記号表（勤務時間帯)'!$D$5:$L$45,9,FALSE)))</f>
        <v/>
      </c>
      <c r="AT98" s="189" t="str">
        <f>IF(AT97="","",IF(OR(AT97="常-休1",AT97="常-休2",AT97="常-休3"),IF(OR($G97="非・専",$G97="非・兼"),"-",VLOOKUP(AT97,'シフト記号表（勤務時間帯)'!$D$5:$L$45,9,FALSE)),VLOOKUP(AT97,'シフト記号表（勤務時間帯)'!$D$5:$L$45,9,FALSE)))</f>
        <v/>
      </c>
      <c r="AU98" s="189" t="str">
        <f>IF(AU97="","",IF(OR(AU97="常-休1",AU97="常-休2",AU97="常-休3"),IF(OR($G97="非・専",$G97="非・兼"),"-",VLOOKUP(AU97,'シフト記号表（勤務時間帯)'!$D$5:$L$45,9,FALSE)),VLOOKUP(AU97,'シフト記号表（勤務時間帯)'!$D$5:$L$45,9,FALSE)))</f>
        <v/>
      </c>
      <c r="AV98" s="190" t="str">
        <f>IF(AV97="","",IF(OR(AV97="常-休1",AV97="常-休2",AV97="常-休3"),IF(OR($G97="非・専",$G97="非・兼"),"-",VLOOKUP(AV97,'シフト記号表（勤務時間帯)'!$D$5:$L$45,9,FALSE)),VLOOKUP(AV97,'シフト記号表（勤務時間帯)'!$D$5:$L$45,9,FALSE)))</f>
        <v/>
      </c>
      <c r="AW98" s="188" t="str">
        <f>IF(AW97="","",IF(OR(AW97="常-休1",AW97="常-休2",AW97="常-休3"),IF(OR($G97="非・専",$G97="非・兼"),"-",VLOOKUP(AW97,'シフト記号表（勤務時間帯)'!$D$5:$L$45,9,FALSE)),VLOOKUP(AW97,'シフト記号表（勤務時間帯)'!$D$5:$L$45,9,FALSE)))</f>
        <v/>
      </c>
      <c r="AX98" s="189" t="str">
        <f>IF(AX97="","",IF(OR(AX97="常-休1",AX97="常-休2",AX97="常-休3"),IF(OR($G97="非・専",$G97="非・兼"),"-",VLOOKUP(AX97,'シフト記号表（勤務時間帯)'!$D$5:$L$45,9,FALSE)),VLOOKUP(AX97,'シフト記号表（勤務時間帯)'!$D$5:$L$45,9,FALSE)))</f>
        <v/>
      </c>
      <c r="AY98" s="190" t="str">
        <f>IF(AY97="","",IF(OR(AY97="常-休1",AY97="常-休2",AY97="常-休3"),IF(OR($G97="非・専",$G97="非・兼"),"-",VLOOKUP(AY97,'シフト記号表（勤務時間帯)'!$D$5:$L$45,9,FALSE)),VLOOKUP(AY97,'シフト記号表（勤務時間帯)'!$D$5:$L$45,9,FALSE)))</f>
        <v/>
      </c>
      <c r="AZ98" s="199">
        <f>IF($BE$3="予定",SUM(U98:AV98),IF($BE$3="実績",SUM(U98:AY98),""))</f>
        <v>0</v>
      </c>
      <c r="BA98" s="218">
        <f>AZ98-SUMIF(U99:AY99,"基準",U98:AY98)-SUMIF(U99:AY99,"医ケア",U98:AY98)-SUMIF(U99:AY99,"医連携",U98:AY98)</f>
        <v>0</v>
      </c>
      <c r="BB98" s="201">
        <f>SUMIF(U99:AY99,"基準",U98:AY98)</f>
        <v>0</v>
      </c>
      <c r="BC98" s="202" t="e">
        <f>AZ98/$BE$6</f>
        <v>#DIV/0!</v>
      </c>
      <c r="BD98" s="220" t="e">
        <f>BA98/$BE$6</f>
        <v>#DIV/0!</v>
      </c>
      <c r="BE98" s="321"/>
      <c r="BF98" s="322"/>
      <c r="BG98" s="322"/>
      <c r="BH98" s="322"/>
      <c r="BI98" s="323"/>
      <c r="BJ98" s="338"/>
    </row>
    <row r="99" spans="2:62" ht="20.25" customHeight="1" x14ac:dyDescent="0.4">
      <c r="B99" s="303"/>
      <c r="C99" s="310"/>
      <c r="D99" s="311"/>
      <c r="E99" s="312"/>
      <c r="F99" s="259"/>
      <c r="G99" s="313"/>
      <c r="H99" s="299"/>
      <c r="I99" s="300"/>
      <c r="J99" s="300"/>
      <c r="K99" s="301"/>
      <c r="L99" s="302"/>
      <c r="M99" s="314"/>
      <c r="N99" s="332"/>
      <c r="O99" s="333"/>
      <c r="P99" s="333"/>
      <c r="Q99" s="334"/>
      <c r="R99" s="335" t="str">
        <f>IF(COUNTIF(F98,"看護職員"),"基準・基準_加・医ケア基本報酬・医療連携",IF(COUNTIF(プルダウン・リスト!$C$32:$C$40,'別紙2-1　勤務体制・勤務形態一覧表（児通所）'!F98),"基準職員","－"))</f>
        <v>－</v>
      </c>
      <c r="S99" s="336"/>
      <c r="T99" s="337"/>
      <c r="U99" s="122"/>
      <c r="V99" s="123"/>
      <c r="W99" s="123"/>
      <c r="X99" s="123"/>
      <c r="Y99" s="123"/>
      <c r="Z99" s="123"/>
      <c r="AA99" s="124"/>
      <c r="AB99" s="122"/>
      <c r="AC99" s="123"/>
      <c r="AD99" s="123"/>
      <c r="AE99" s="123"/>
      <c r="AF99" s="123"/>
      <c r="AG99" s="123"/>
      <c r="AH99" s="124"/>
      <c r="AI99" s="122"/>
      <c r="AJ99" s="123"/>
      <c r="AK99" s="123"/>
      <c r="AL99" s="123"/>
      <c r="AM99" s="123"/>
      <c r="AN99" s="123"/>
      <c r="AO99" s="124"/>
      <c r="AP99" s="122"/>
      <c r="AQ99" s="123"/>
      <c r="AR99" s="123"/>
      <c r="AS99" s="123"/>
      <c r="AT99" s="123"/>
      <c r="AU99" s="123"/>
      <c r="AV99" s="124"/>
      <c r="AW99" s="122"/>
      <c r="AX99" s="123"/>
      <c r="AY99" s="124"/>
      <c r="AZ99" s="203"/>
      <c r="BA99" s="204"/>
      <c r="BB99" s="205"/>
      <c r="BC99" s="206"/>
      <c r="BD99" s="207"/>
      <c r="BE99" s="321"/>
      <c r="BF99" s="322"/>
      <c r="BG99" s="322"/>
      <c r="BH99" s="322"/>
      <c r="BI99" s="323"/>
      <c r="BJ99" s="338"/>
    </row>
    <row r="100" spans="2:62" ht="20.25" customHeight="1" x14ac:dyDescent="0.4">
      <c r="B100" s="303">
        <f t="shared" si="15"/>
        <v>27</v>
      </c>
      <c r="C100" s="304"/>
      <c r="D100" s="305"/>
      <c r="E100" s="306"/>
      <c r="F100" s="257"/>
      <c r="G100" s="313"/>
      <c r="H100" s="293"/>
      <c r="I100" s="294"/>
      <c r="J100" s="294"/>
      <c r="K100" s="295"/>
      <c r="L100" s="302"/>
      <c r="M100" s="314"/>
      <c r="N100" s="315"/>
      <c r="O100" s="316"/>
      <c r="P100" s="316"/>
      <c r="Q100" s="317"/>
      <c r="R100" s="318" t="s">
        <v>23</v>
      </c>
      <c r="S100" s="319"/>
      <c r="T100" s="320"/>
      <c r="U100" s="37"/>
      <c r="V100" s="38"/>
      <c r="W100" s="38"/>
      <c r="X100" s="38"/>
      <c r="Y100" s="38"/>
      <c r="Z100" s="38"/>
      <c r="AA100" s="39"/>
      <c r="AB100" s="37"/>
      <c r="AC100" s="38"/>
      <c r="AD100" s="38"/>
      <c r="AE100" s="38"/>
      <c r="AF100" s="38"/>
      <c r="AG100" s="38"/>
      <c r="AH100" s="39"/>
      <c r="AI100" s="37"/>
      <c r="AJ100" s="38"/>
      <c r="AK100" s="38"/>
      <c r="AL100" s="38"/>
      <c r="AM100" s="38"/>
      <c r="AN100" s="38"/>
      <c r="AO100" s="39"/>
      <c r="AP100" s="37"/>
      <c r="AQ100" s="38"/>
      <c r="AR100" s="38"/>
      <c r="AS100" s="38"/>
      <c r="AT100" s="38"/>
      <c r="AU100" s="38"/>
      <c r="AV100" s="39"/>
      <c r="AW100" s="37"/>
      <c r="AX100" s="38"/>
      <c r="AY100" s="39"/>
      <c r="AZ100" s="208"/>
      <c r="BA100" s="209"/>
      <c r="BB100" s="210"/>
      <c r="BC100" s="211"/>
      <c r="BD100" s="212"/>
      <c r="BE100" s="321"/>
      <c r="BF100" s="322"/>
      <c r="BG100" s="322"/>
      <c r="BH100" s="322"/>
      <c r="BI100" s="323"/>
      <c r="BJ100" s="338"/>
    </row>
    <row r="101" spans="2:62" ht="20.25" customHeight="1" x14ac:dyDescent="0.4">
      <c r="B101" s="303"/>
      <c r="C101" s="307"/>
      <c r="D101" s="308"/>
      <c r="E101" s="309"/>
      <c r="F101" s="173">
        <f>C100</f>
        <v>0</v>
      </c>
      <c r="G101" s="313"/>
      <c r="H101" s="296"/>
      <c r="I101" s="297"/>
      <c r="J101" s="297"/>
      <c r="K101" s="298"/>
      <c r="L101" s="302"/>
      <c r="M101" s="314"/>
      <c r="N101" s="329"/>
      <c r="O101" s="330"/>
      <c r="P101" s="330"/>
      <c r="Q101" s="331"/>
      <c r="R101" s="326" t="s">
        <v>9</v>
      </c>
      <c r="S101" s="327"/>
      <c r="T101" s="328"/>
      <c r="U101" s="188" t="str">
        <f>IF(U100="","",IF(OR(U100="常-休1",U100="常-休2",U100="常-休3"),IF(OR($G100="非・専",$G100="非・兼"),"-",VLOOKUP(U100,'シフト記号表（勤務時間帯)'!$D$5:$L$45,9,FALSE)),VLOOKUP(U100,'シフト記号表（勤務時間帯)'!$D$5:$L$45,9,FALSE)))</f>
        <v/>
      </c>
      <c r="V101" s="189" t="str">
        <f>IF(V100="","",IF(OR(V100="常-休1",V100="常-休2",V100="常-休3"),IF(OR($G100="非・専",$G100="非・兼"),"-",VLOOKUP(V100,'シフト記号表（勤務時間帯)'!$D$5:$L$45,9,FALSE)),VLOOKUP(V100,'シフト記号表（勤務時間帯)'!$D$5:$L$45,9,FALSE)))</f>
        <v/>
      </c>
      <c r="W101" s="189" t="str">
        <f>IF(W100="","",IF(OR(W100="常-休1",W100="常-休2",W100="常-休3"),IF(OR($G100="非・専",$G100="非・兼"),"-",VLOOKUP(W100,'シフト記号表（勤務時間帯)'!$D$5:$L$45,9,FALSE)),VLOOKUP(W100,'シフト記号表（勤務時間帯)'!$D$5:$L$45,9,FALSE)))</f>
        <v/>
      </c>
      <c r="X101" s="189" t="str">
        <f>IF(X100="","",IF(OR(X100="常-休1",X100="常-休2",X100="常-休3"),IF(OR($G100="非・専",$G100="非・兼"),"-",VLOOKUP(X100,'シフト記号表（勤務時間帯)'!$D$5:$L$45,9,FALSE)),VLOOKUP(X100,'シフト記号表（勤務時間帯)'!$D$5:$L$45,9,FALSE)))</f>
        <v/>
      </c>
      <c r="Y101" s="189" t="str">
        <f>IF(Y100="","",IF(OR(Y100="常-休1",Y100="常-休2",Y100="常-休3"),IF(OR($G100="非・専",$G100="非・兼"),"-",VLOOKUP(Y100,'シフト記号表（勤務時間帯)'!$D$5:$L$45,9,FALSE)),VLOOKUP(Y100,'シフト記号表（勤務時間帯)'!$D$5:$L$45,9,FALSE)))</f>
        <v/>
      </c>
      <c r="Z101" s="189" t="str">
        <f>IF(Z100="","",IF(OR(Z100="常-休1",Z100="常-休2",Z100="常-休3"),IF(OR($G100="非・専",$G100="非・兼"),"-",VLOOKUP(Z100,'シフト記号表（勤務時間帯)'!$D$5:$L$45,9,FALSE)),VLOOKUP(Z100,'シフト記号表（勤務時間帯)'!$D$5:$L$45,9,FALSE)))</f>
        <v/>
      </c>
      <c r="AA101" s="190" t="str">
        <f>IF(AA100="","",IF(OR(AA100="常-休1",AA100="常-休2",AA100="常-休3"),IF(OR($G100="非・専",$G100="非・兼"),"-",VLOOKUP(AA100,'シフト記号表（勤務時間帯)'!$D$5:$L$45,9,FALSE)),VLOOKUP(AA100,'シフト記号表（勤務時間帯)'!$D$5:$L$45,9,FALSE)))</f>
        <v/>
      </c>
      <c r="AB101" s="188" t="str">
        <f>IF(AB100="","",IF(OR(AB100="常-休1",AB100="常-休2",AB100="常-休3"),IF(OR($G100="非・専",$G100="非・兼"),"-",VLOOKUP(AB100,'シフト記号表（勤務時間帯)'!$D$5:$L$45,9,FALSE)),VLOOKUP(AB100,'シフト記号表（勤務時間帯)'!$D$5:$L$45,9,FALSE)))</f>
        <v/>
      </c>
      <c r="AC101" s="189" t="str">
        <f>IF(AC100="","",IF(OR(AC100="常-休1",AC100="常-休2",AC100="常-休3"),IF(OR($G100="非・専",$G100="非・兼"),"-",VLOOKUP(AC100,'シフト記号表（勤務時間帯)'!$D$5:$L$45,9,FALSE)),VLOOKUP(AC100,'シフト記号表（勤務時間帯)'!$D$5:$L$45,9,FALSE)))</f>
        <v/>
      </c>
      <c r="AD101" s="189" t="str">
        <f>IF(AD100="","",IF(OR(AD100="常-休1",AD100="常-休2",AD100="常-休3"),IF(OR($G100="非・専",$G100="非・兼"),"-",VLOOKUP(AD100,'シフト記号表（勤務時間帯)'!$D$5:$L$45,9,FALSE)),VLOOKUP(AD100,'シフト記号表（勤務時間帯)'!$D$5:$L$45,9,FALSE)))</f>
        <v/>
      </c>
      <c r="AE101" s="189" t="str">
        <f>IF(AE100="","",IF(OR(AE100="常-休1",AE100="常-休2",AE100="常-休3"),IF(OR($G100="非・専",$G100="非・兼"),"-",VLOOKUP(AE100,'シフト記号表（勤務時間帯)'!$D$5:$L$45,9,FALSE)),VLOOKUP(AE100,'シフト記号表（勤務時間帯)'!$D$5:$L$45,9,FALSE)))</f>
        <v/>
      </c>
      <c r="AF101" s="189" t="str">
        <f>IF(AF100="","",IF(OR(AF100="常-休1",AF100="常-休2",AF100="常-休3"),IF(OR($G100="非・専",$G100="非・兼"),"-",VLOOKUP(AF100,'シフト記号表（勤務時間帯)'!$D$5:$L$45,9,FALSE)),VLOOKUP(AF100,'シフト記号表（勤務時間帯)'!$D$5:$L$45,9,FALSE)))</f>
        <v/>
      </c>
      <c r="AG101" s="189" t="str">
        <f>IF(AG100="","",IF(OR(AG100="常-休1",AG100="常-休2",AG100="常-休3"),IF(OR($G100="非・専",$G100="非・兼"),"-",VLOOKUP(AG100,'シフト記号表（勤務時間帯)'!$D$5:$L$45,9,FALSE)),VLOOKUP(AG100,'シフト記号表（勤務時間帯)'!$D$5:$L$45,9,FALSE)))</f>
        <v/>
      </c>
      <c r="AH101" s="190" t="str">
        <f>IF(AH100="","",IF(OR(AH100="常-休1",AH100="常-休2",AH100="常-休3"),IF(OR($G100="非・専",$G100="非・兼"),"-",VLOOKUP(AH100,'シフト記号表（勤務時間帯)'!$D$5:$L$45,9,FALSE)),VLOOKUP(AH100,'シフト記号表（勤務時間帯)'!$D$5:$L$45,9,FALSE)))</f>
        <v/>
      </c>
      <c r="AI101" s="188" t="str">
        <f>IF(AI100="","",IF(OR(AI100="常-休1",AI100="常-休2",AI100="常-休3"),IF(OR($G100="非・専",$G100="非・兼"),"-",VLOOKUP(AI100,'シフト記号表（勤務時間帯)'!$D$5:$L$45,9,FALSE)),VLOOKUP(AI100,'シフト記号表（勤務時間帯)'!$D$5:$L$45,9,FALSE)))</f>
        <v/>
      </c>
      <c r="AJ101" s="189" t="str">
        <f>IF(AJ100="","",IF(OR(AJ100="常-休1",AJ100="常-休2",AJ100="常-休3"),IF(OR($G100="非・専",$G100="非・兼"),"-",VLOOKUP(AJ100,'シフト記号表（勤務時間帯)'!$D$5:$L$45,9,FALSE)),VLOOKUP(AJ100,'シフト記号表（勤務時間帯)'!$D$5:$L$45,9,FALSE)))</f>
        <v/>
      </c>
      <c r="AK101" s="189" t="str">
        <f>IF(AK100="","",IF(OR(AK100="常-休1",AK100="常-休2",AK100="常-休3"),IF(OR($G100="非・専",$G100="非・兼"),"-",VLOOKUP(AK100,'シフト記号表（勤務時間帯)'!$D$5:$L$45,9,FALSE)),VLOOKUP(AK100,'シフト記号表（勤務時間帯)'!$D$5:$L$45,9,FALSE)))</f>
        <v/>
      </c>
      <c r="AL101" s="189" t="str">
        <f>IF(AL100="","",IF(OR(AL100="常-休1",AL100="常-休2",AL100="常-休3"),IF(OR($G100="非・専",$G100="非・兼"),"-",VLOOKUP(AL100,'シフト記号表（勤務時間帯)'!$D$5:$L$45,9,FALSE)),VLOOKUP(AL100,'シフト記号表（勤務時間帯)'!$D$5:$L$45,9,FALSE)))</f>
        <v/>
      </c>
      <c r="AM101" s="189" t="str">
        <f>IF(AM100="","",IF(OR(AM100="常-休1",AM100="常-休2",AM100="常-休3"),IF(OR($G100="非・専",$G100="非・兼"),"-",VLOOKUP(AM100,'シフト記号表（勤務時間帯)'!$D$5:$L$45,9,FALSE)),VLOOKUP(AM100,'シフト記号表（勤務時間帯)'!$D$5:$L$45,9,FALSE)))</f>
        <v/>
      </c>
      <c r="AN101" s="189" t="str">
        <f>IF(AN100="","",IF(OR(AN100="常-休1",AN100="常-休2",AN100="常-休3"),IF(OR($G100="非・専",$G100="非・兼"),"-",VLOOKUP(AN100,'シフト記号表（勤務時間帯)'!$D$5:$L$45,9,FALSE)),VLOOKUP(AN100,'シフト記号表（勤務時間帯)'!$D$5:$L$45,9,FALSE)))</f>
        <v/>
      </c>
      <c r="AO101" s="190" t="str">
        <f>IF(AO100="","",IF(OR(AO100="常-休1",AO100="常-休2",AO100="常-休3"),IF(OR($G100="非・専",$G100="非・兼"),"-",VLOOKUP(AO100,'シフト記号表（勤務時間帯)'!$D$5:$L$45,9,FALSE)),VLOOKUP(AO100,'シフト記号表（勤務時間帯)'!$D$5:$L$45,9,FALSE)))</f>
        <v/>
      </c>
      <c r="AP101" s="188" t="str">
        <f>IF(AP100="","",IF(OR(AP100="常-休1",AP100="常-休2",AP100="常-休3"),IF(OR($G100="非・専",$G100="非・兼"),"-",VLOOKUP(AP100,'シフト記号表（勤務時間帯)'!$D$5:$L$45,9,FALSE)),VLOOKUP(AP100,'シフト記号表（勤務時間帯)'!$D$5:$L$45,9,FALSE)))</f>
        <v/>
      </c>
      <c r="AQ101" s="189" t="str">
        <f>IF(AQ100="","",IF(OR(AQ100="常-休1",AQ100="常-休2",AQ100="常-休3"),IF(OR($G100="非・専",$G100="非・兼"),"-",VLOOKUP(AQ100,'シフト記号表（勤務時間帯)'!$D$5:$L$45,9,FALSE)),VLOOKUP(AQ100,'シフト記号表（勤務時間帯)'!$D$5:$L$45,9,FALSE)))</f>
        <v/>
      </c>
      <c r="AR101" s="189" t="str">
        <f>IF(AR100="","",IF(OR(AR100="常-休1",AR100="常-休2",AR100="常-休3"),IF(OR($G100="非・専",$G100="非・兼"),"-",VLOOKUP(AR100,'シフト記号表（勤務時間帯)'!$D$5:$L$45,9,FALSE)),VLOOKUP(AR100,'シフト記号表（勤務時間帯)'!$D$5:$L$45,9,FALSE)))</f>
        <v/>
      </c>
      <c r="AS101" s="189" t="str">
        <f>IF(AS100="","",IF(OR(AS100="常-休1",AS100="常-休2",AS100="常-休3"),IF(OR($G100="非・専",$G100="非・兼"),"-",VLOOKUP(AS100,'シフト記号表（勤務時間帯)'!$D$5:$L$45,9,FALSE)),VLOOKUP(AS100,'シフト記号表（勤務時間帯)'!$D$5:$L$45,9,FALSE)))</f>
        <v/>
      </c>
      <c r="AT101" s="189" t="str">
        <f>IF(AT100="","",IF(OR(AT100="常-休1",AT100="常-休2",AT100="常-休3"),IF(OR($G100="非・専",$G100="非・兼"),"-",VLOOKUP(AT100,'シフト記号表（勤務時間帯)'!$D$5:$L$45,9,FALSE)),VLOOKUP(AT100,'シフト記号表（勤務時間帯)'!$D$5:$L$45,9,FALSE)))</f>
        <v/>
      </c>
      <c r="AU101" s="189" t="str">
        <f>IF(AU100="","",IF(OR(AU100="常-休1",AU100="常-休2",AU100="常-休3"),IF(OR($G100="非・専",$G100="非・兼"),"-",VLOOKUP(AU100,'シフト記号表（勤務時間帯)'!$D$5:$L$45,9,FALSE)),VLOOKUP(AU100,'シフト記号表（勤務時間帯)'!$D$5:$L$45,9,FALSE)))</f>
        <v/>
      </c>
      <c r="AV101" s="190" t="str">
        <f>IF(AV100="","",IF(OR(AV100="常-休1",AV100="常-休2",AV100="常-休3"),IF(OR($G100="非・専",$G100="非・兼"),"-",VLOOKUP(AV100,'シフト記号表（勤務時間帯)'!$D$5:$L$45,9,FALSE)),VLOOKUP(AV100,'シフト記号表（勤務時間帯)'!$D$5:$L$45,9,FALSE)))</f>
        <v/>
      </c>
      <c r="AW101" s="188" t="str">
        <f>IF(AW100="","",IF(OR(AW100="常-休1",AW100="常-休2",AW100="常-休3"),IF(OR($G100="非・専",$G100="非・兼"),"-",VLOOKUP(AW100,'シフト記号表（勤務時間帯)'!$D$5:$L$45,9,FALSE)),VLOOKUP(AW100,'シフト記号表（勤務時間帯)'!$D$5:$L$45,9,FALSE)))</f>
        <v/>
      </c>
      <c r="AX101" s="189" t="str">
        <f>IF(AX100="","",IF(OR(AX100="常-休1",AX100="常-休2",AX100="常-休3"),IF(OR($G100="非・専",$G100="非・兼"),"-",VLOOKUP(AX100,'シフト記号表（勤務時間帯)'!$D$5:$L$45,9,FALSE)),VLOOKUP(AX100,'シフト記号表（勤務時間帯)'!$D$5:$L$45,9,FALSE)))</f>
        <v/>
      </c>
      <c r="AY101" s="190" t="str">
        <f>IF(AY100="","",IF(OR(AY100="常-休1",AY100="常-休2",AY100="常-休3"),IF(OR($G100="非・専",$G100="非・兼"),"-",VLOOKUP(AY100,'シフト記号表（勤務時間帯)'!$D$5:$L$45,9,FALSE)),VLOOKUP(AY100,'シフト記号表（勤務時間帯)'!$D$5:$L$45,9,FALSE)))</f>
        <v/>
      </c>
      <c r="AZ101" s="199">
        <f>IF($BE$3="予定",SUM(U101:AV101),IF($BE$3="実績",SUM(U101:AY101),""))</f>
        <v>0</v>
      </c>
      <c r="BA101" s="218">
        <f>AZ101-SUMIF(U102:AY102,"基準",U101:AY101)-SUMIF(U102:AY102,"医ケア",U101:AY101)-SUMIF(U102:AY102,"医連携",U101:AY101)</f>
        <v>0</v>
      </c>
      <c r="BB101" s="201">
        <f>SUMIF(U102:AY102,"基準",U101:AY101)</f>
        <v>0</v>
      </c>
      <c r="BC101" s="202" t="e">
        <f>AZ101/$BE$6</f>
        <v>#DIV/0!</v>
      </c>
      <c r="BD101" s="220" t="e">
        <f>BA101/$BE$6</f>
        <v>#DIV/0!</v>
      </c>
      <c r="BE101" s="321"/>
      <c r="BF101" s="322"/>
      <c r="BG101" s="322"/>
      <c r="BH101" s="322"/>
      <c r="BI101" s="323"/>
      <c r="BJ101" s="338"/>
    </row>
    <row r="102" spans="2:62" ht="20.25" customHeight="1" x14ac:dyDescent="0.4">
      <c r="B102" s="303"/>
      <c r="C102" s="310"/>
      <c r="D102" s="311"/>
      <c r="E102" s="312"/>
      <c r="F102" s="259"/>
      <c r="G102" s="313"/>
      <c r="H102" s="299"/>
      <c r="I102" s="300"/>
      <c r="J102" s="300"/>
      <c r="K102" s="301"/>
      <c r="L102" s="302"/>
      <c r="M102" s="314"/>
      <c r="N102" s="332"/>
      <c r="O102" s="333"/>
      <c r="P102" s="333"/>
      <c r="Q102" s="334"/>
      <c r="R102" s="335" t="str">
        <f>IF(COUNTIF(F101,"看護職員"),"基準・基準_加・医ケア基本報酬・医療連携",IF(COUNTIF(プルダウン・リスト!$C$32:$C$40,'別紙2-1　勤務体制・勤務形態一覧表（児通所）'!F101),"基準職員","－"))</f>
        <v>－</v>
      </c>
      <c r="S102" s="336"/>
      <c r="T102" s="337"/>
      <c r="U102" s="122"/>
      <c r="V102" s="123"/>
      <c r="W102" s="123"/>
      <c r="X102" s="123"/>
      <c r="Y102" s="123"/>
      <c r="Z102" s="123"/>
      <c r="AA102" s="124"/>
      <c r="AB102" s="122"/>
      <c r="AC102" s="123"/>
      <c r="AD102" s="123"/>
      <c r="AE102" s="123"/>
      <c r="AF102" s="123"/>
      <c r="AG102" s="123"/>
      <c r="AH102" s="124"/>
      <c r="AI102" s="122"/>
      <c r="AJ102" s="123"/>
      <c r="AK102" s="123"/>
      <c r="AL102" s="123"/>
      <c r="AM102" s="123"/>
      <c r="AN102" s="123"/>
      <c r="AO102" s="124"/>
      <c r="AP102" s="122"/>
      <c r="AQ102" s="123"/>
      <c r="AR102" s="123"/>
      <c r="AS102" s="123"/>
      <c r="AT102" s="123"/>
      <c r="AU102" s="123"/>
      <c r="AV102" s="124"/>
      <c r="AW102" s="122"/>
      <c r="AX102" s="123"/>
      <c r="AY102" s="124"/>
      <c r="AZ102" s="203"/>
      <c r="BA102" s="204"/>
      <c r="BB102" s="205"/>
      <c r="BC102" s="206"/>
      <c r="BD102" s="207"/>
      <c r="BE102" s="321"/>
      <c r="BF102" s="322"/>
      <c r="BG102" s="322"/>
      <c r="BH102" s="322"/>
      <c r="BI102" s="323"/>
      <c r="BJ102" s="338"/>
    </row>
    <row r="103" spans="2:62" ht="20.25" customHeight="1" x14ac:dyDescent="0.4">
      <c r="B103" s="303">
        <f t="shared" si="14"/>
        <v>28</v>
      </c>
      <c r="C103" s="304"/>
      <c r="D103" s="305"/>
      <c r="E103" s="306"/>
      <c r="F103" s="257"/>
      <c r="G103" s="313"/>
      <c r="H103" s="293"/>
      <c r="I103" s="294"/>
      <c r="J103" s="294"/>
      <c r="K103" s="295"/>
      <c r="L103" s="302"/>
      <c r="M103" s="314"/>
      <c r="N103" s="315"/>
      <c r="O103" s="316"/>
      <c r="P103" s="316"/>
      <c r="Q103" s="317"/>
      <c r="R103" s="318" t="s">
        <v>23</v>
      </c>
      <c r="S103" s="319"/>
      <c r="T103" s="320"/>
      <c r="U103" s="37"/>
      <c r="V103" s="38"/>
      <c r="W103" s="38"/>
      <c r="X103" s="38"/>
      <c r="Y103" s="38"/>
      <c r="Z103" s="38"/>
      <c r="AA103" s="39"/>
      <c r="AB103" s="37"/>
      <c r="AC103" s="38"/>
      <c r="AD103" s="38"/>
      <c r="AE103" s="38"/>
      <c r="AF103" s="38"/>
      <c r="AG103" s="38"/>
      <c r="AH103" s="39"/>
      <c r="AI103" s="37"/>
      <c r="AJ103" s="38"/>
      <c r="AK103" s="38"/>
      <c r="AL103" s="38"/>
      <c r="AM103" s="38"/>
      <c r="AN103" s="38"/>
      <c r="AO103" s="39"/>
      <c r="AP103" s="37"/>
      <c r="AQ103" s="38"/>
      <c r="AR103" s="38"/>
      <c r="AS103" s="38"/>
      <c r="AT103" s="38"/>
      <c r="AU103" s="38"/>
      <c r="AV103" s="39"/>
      <c r="AW103" s="37"/>
      <c r="AX103" s="38"/>
      <c r="AY103" s="39"/>
      <c r="AZ103" s="208"/>
      <c r="BA103" s="209"/>
      <c r="BB103" s="210"/>
      <c r="BC103" s="211"/>
      <c r="BD103" s="212"/>
      <c r="BE103" s="321"/>
      <c r="BF103" s="322"/>
      <c r="BG103" s="322"/>
      <c r="BH103" s="322"/>
      <c r="BI103" s="323"/>
      <c r="BJ103" s="338"/>
    </row>
    <row r="104" spans="2:62" ht="20.25" customHeight="1" x14ac:dyDescent="0.4">
      <c r="B104" s="303"/>
      <c r="C104" s="307"/>
      <c r="D104" s="308"/>
      <c r="E104" s="309"/>
      <c r="F104" s="173">
        <f>C103</f>
        <v>0</v>
      </c>
      <c r="G104" s="313"/>
      <c r="H104" s="296"/>
      <c r="I104" s="297"/>
      <c r="J104" s="297"/>
      <c r="K104" s="298"/>
      <c r="L104" s="302"/>
      <c r="M104" s="314"/>
      <c r="N104" s="329"/>
      <c r="O104" s="330"/>
      <c r="P104" s="330"/>
      <c r="Q104" s="331"/>
      <c r="R104" s="326" t="s">
        <v>9</v>
      </c>
      <c r="S104" s="327"/>
      <c r="T104" s="328"/>
      <c r="U104" s="188" t="str">
        <f>IF(U103="","",IF(OR(U103="常-休1",U103="常-休2",U103="常-休3"),IF(OR($G103="非・専",$G103="非・兼"),"-",VLOOKUP(U103,'シフト記号表（勤務時間帯)'!$D$5:$L$45,9,FALSE)),VLOOKUP(U103,'シフト記号表（勤務時間帯)'!$D$5:$L$45,9,FALSE)))</f>
        <v/>
      </c>
      <c r="V104" s="189" t="str">
        <f>IF(V103="","",IF(OR(V103="常-休1",V103="常-休2",V103="常-休3"),IF(OR($G103="非・専",$G103="非・兼"),"-",VLOOKUP(V103,'シフト記号表（勤務時間帯)'!$D$5:$L$45,9,FALSE)),VLOOKUP(V103,'シフト記号表（勤務時間帯)'!$D$5:$L$45,9,FALSE)))</f>
        <v/>
      </c>
      <c r="W104" s="189" t="str">
        <f>IF(W103="","",IF(OR(W103="常-休1",W103="常-休2",W103="常-休3"),IF(OR($G103="非・専",$G103="非・兼"),"-",VLOOKUP(W103,'シフト記号表（勤務時間帯)'!$D$5:$L$45,9,FALSE)),VLOOKUP(W103,'シフト記号表（勤務時間帯)'!$D$5:$L$45,9,FALSE)))</f>
        <v/>
      </c>
      <c r="X104" s="189" t="str">
        <f>IF(X103="","",IF(OR(X103="常-休1",X103="常-休2",X103="常-休3"),IF(OR($G103="非・専",$G103="非・兼"),"-",VLOOKUP(X103,'シフト記号表（勤務時間帯)'!$D$5:$L$45,9,FALSE)),VLOOKUP(X103,'シフト記号表（勤務時間帯)'!$D$5:$L$45,9,FALSE)))</f>
        <v/>
      </c>
      <c r="Y104" s="189" t="str">
        <f>IF(Y103="","",IF(OR(Y103="常-休1",Y103="常-休2",Y103="常-休3"),IF(OR($G103="非・専",$G103="非・兼"),"-",VLOOKUP(Y103,'シフト記号表（勤務時間帯)'!$D$5:$L$45,9,FALSE)),VLOOKUP(Y103,'シフト記号表（勤務時間帯)'!$D$5:$L$45,9,FALSE)))</f>
        <v/>
      </c>
      <c r="Z104" s="189" t="str">
        <f>IF(Z103="","",IF(OR(Z103="常-休1",Z103="常-休2",Z103="常-休3"),IF(OR($G103="非・専",$G103="非・兼"),"-",VLOOKUP(Z103,'シフト記号表（勤務時間帯)'!$D$5:$L$45,9,FALSE)),VLOOKUP(Z103,'シフト記号表（勤務時間帯)'!$D$5:$L$45,9,FALSE)))</f>
        <v/>
      </c>
      <c r="AA104" s="190" t="str">
        <f>IF(AA103="","",IF(OR(AA103="常-休1",AA103="常-休2",AA103="常-休3"),IF(OR($G103="非・専",$G103="非・兼"),"-",VLOOKUP(AA103,'シフト記号表（勤務時間帯)'!$D$5:$L$45,9,FALSE)),VLOOKUP(AA103,'シフト記号表（勤務時間帯)'!$D$5:$L$45,9,FALSE)))</f>
        <v/>
      </c>
      <c r="AB104" s="188" t="str">
        <f>IF(AB103="","",IF(OR(AB103="常-休1",AB103="常-休2",AB103="常-休3"),IF(OR($G103="非・専",$G103="非・兼"),"-",VLOOKUP(AB103,'シフト記号表（勤務時間帯)'!$D$5:$L$45,9,FALSE)),VLOOKUP(AB103,'シフト記号表（勤務時間帯)'!$D$5:$L$45,9,FALSE)))</f>
        <v/>
      </c>
      <c r="AC104" s="189" t="str">
        <f>IF(AC103="","",IF(OR(AC103="常-休1",AC103="常-休2",AC103="常-休3"),IF(OR($G103="非・専",$G103="非・兼"),"-",VLOOKUP(AC103,'シフト記号表（勤務時間帯)'!$D$5:$L$45,9,FALSE)),VLOOKUP(AC103,'シフト記号表（勤務時間帯)'!$D$5:$L$45,9,FALSE)))</f>
        <v/>
      </c>
      <c r="AD104" s="189" t="str">
        <f>IF(AD103="","",IF(OR(AD103="常-休1",AD103="常-休2",AD103="常-休3"),IF(OR($G103="非・専",$G103="非・兼"),"-",VLOOKUP(AD103,'シフト記号表（勤務時間帯)'!$D$5:$L$45,9,FALSE)),VLOOKUP(AD103,'シフト記号表（勤務時間帯)'!$D$5:$L$45,9,FALSE)))</f>
        <v/>
      </c>
      <c r="AE104" s="189" t="str">
        <f>IF(AE103="","",IF(OR(AE103="常-休1",AE103="常-休2",AE103="常-休3"),IF(OR($G103="非・専",$G103="非・兼"),"-",VLOOKUP(AE103,'シフト記号表（勤務時間帯)'!$D$5:$L$45,9,FALSE)),VLOOKUP(AE103,'シフト記号表（勤務時間帯)'!$D$5:$L$45,9,FALSE)))</f>
        <v/>
      </c>
      <c r="AF104" s="189" t="str">
        <f>IF(AF103="","",IF(OR(AF103="常-休1",AF103="常-休2",AF103="常-休3"),IF(OR($G103="非・専",$G103="非・兼"),"-",VLOOKUP(AF103,'シフト記号表（勤務時間帯)'!$D$5:$L$45,9,FALSE)),VLOOKUP(AF103,'シフト記号表（勤務時間帯)'!$D$5:$L$45,9,FALSE)))</f>
        <v/>
      </c>
      <c r="AG104" s="189" t="str">
        <f>IF(AG103="","",IF(OR(AG103="常-休1",AG103="常-休2",AG103="常-休3"),IF(OR($G103="非・専",$G103="非・兼"),"-",VLOOKUP(AG103,'シフト記号表（勤務時間帯)'!$D$5:$L$45,9,FALSE)),VLOOKUP(AG103,'シフト記号表（勤務時間帯)'!$D$5:$L$45,9,FALSE)))</f>
        <v/>
      </c>
      <c r="AH104" s="190" t="str">
        <f>IF(AH103="","",IF(OR(AH103="常-休1",AH103="常-休2",AH103="常-休3"),IF(OR($G103="非・専",$G103="非・兼"),"-",VLOOKUP(AH103,'シフト記号表（勤務時間帯)'!$D$5:$L$45,9,FALSE)),VLOOKUP(AH103,'シフト記号表（勤務時間帯)'!$D$5:$L$45,9,FALSE)))</f>
        <v/>
      </c>
      <c r="AI104" s="188" t="str">
        <f>IF(AI103="","",IF(OR(AI103="常-休1",AI103="常-休2",AI103="常-休3"),IF(OR($G103="非・専",$G103="非・兼"),"-",VLOOKUP(AI103,'シフト記号表（勤務時間帯)'!$D$5:$L$45,9,FALSE)),VLOOKUP(AI103,'シフト記号表（勤務時間帯)'!$D$5:$L$45,9,FALSE)))</f>
        <v/>
      </c>
      <c r="AJ104" s="189" t="str">
        <f>IF(AJ103="","",IF(OR(AJ103="常-休1",AJ103="常-休2",AJ103="常-休3"),IF(OR($G103="非・専",$G103="非・兼"),"-",VLOOKUP(AJ103,'シフト記号表（勤務時間帯)'!$D$5:$L$45,9,FALSE)),VLOOKUP(AJ103,'シフト記号表（勤務時間帯)'!$D$5:$L$45,9,FALSE)))</f>
        <v/>
      </c>
      <c r="AK104" s="189" t="str">
        <f>IF(AK103="","",IF(OR(AK103="常-休1",AK103="常-休2",AK103="常-休3"),IF(OR($G103="非・専",$G103="非・兼"),"-",VLOOKUP(AK103,'シフト記号表（勤務時間帯)'!$D$5:$L$45,9,FALSE)),VLOOKUP(AK103,'シフト記号表（勤務時間帯)'!$D$5:$L$45,9,FALSE)))</f>
        <v/>
      </c>
      <c r="AL104" s="189" t="str">
        <f>IF(AL103="","",IF(OR(AL103="常-休1",AL103="常-休2",AL103="常-休3"),IF(OR($G103="非・専",$G103="非・兼"),"-",VLOOKUP(AL103,'シフト記号表（勤務時間帯)'!$D$5:$L$45,9,FALSE)),VLOOKUP(AL103,'シフト記号表（勤務時間帯)'!$D$5:$L$45,9,FALSE)))</f>
        <v/>
      </c>
      <c r="AM104" s="189" t="str">
        <f>IF(AM103="","",IF(OR(AM103="常-休1",AM103="常-休2",AM103="常-休3"),IF(OR($G103="非・専",$G103="非・兼"),"-",VLOOKUP(AM103,'シフト記号表（勤務時間帯)'!$D$5:$L$45,9,FALSE)),VLOOKUP(AM103,'シフト記号表（勤務時間帯)'!$D$5:$L$45,9,FALSE)))</f>
        <v/>
      </c>
      <c r="AN104" s="189" t="str">
        <f>IF(AN103="","",IF(OR(AN103="常-休1",AN103="常-休2",AN103="常-休3"),IF(OR($G103="非・専",$G103="非・兼"),"-",VLOOKUP(AN103,'シフト記号表（勤務時間帯)'!$D$5:$L$45,9,FALSE)),VLOOKUP(AN103,'シフト記号表（勤務時間帯)'!$D$5:$L$45,9,FALSE)))</f>
        <v/>
      </c>
      <c r="AO104" s="190" t="str">
        <f>IF(AO103="","",IF(OR(AO103="常-休1",AO103="常-休2",AO103="常-休3"),IF(OR($G103="非・専",$G103="非・兼"),"-",VLOOKUP(AO103,'シフト記号表（勤務時間帯)'!$D$5:$L$45,9,FALSE)),VLOOKUP(AO103,'シフト記号表（勤務時間帯)'!$D$5:$L$45,9,FALSE)))</f>
        <v/>
      </c>
      <c r="AP104" s="188" t="str">
        <f>IF(AP103="","",IF(OR(AP103="常-休1",AP103="常-休2",AP103="常-休3"),IF(OR($G103="非・専",$G103="非・兼"),"-",VLOOKUP(AP103,'シフト記号表（勤務時間帯)'!$D$5:$L$45,9,FALSE)),VLOOKUP(AP103,'シフト記号表（勤務時間帯)'!$D$5:$L$45,9,FALSE)))</f>
        <v/>
      </c>
      <c r="AQ104" s="189" t="str">
        <f>IF(AQ103="","",IF(OR(AQ103="常-休1",AQ103="常-休2",AQ103="常-休3"),IF(OR($G103="非・専",$G103="非・兼"),"-",VLOOKUP(AQ103,'シフト記号表（勤務時間帯)'!$D$5:$L$45,9,FALSE)),VLOOKUP(AQ103,'シフト記号表（勤務時間帯)'!$D$5:$L$45,9,FALSE)))</f>
        <v/>
      </c>
      <c r="AR104" s="189" t="str">
        <f>IF(AR103="","",IF(OR(AR103="常-休1",AR103="常-休2",AR103="常-休3"),IF(OR($G103="非・専",$G103="非・兼"),"-",VLOOKUP(AR103,'シフト記号表（勤務時間帯)'!$D$5:$L$45,9,FALSE)),VLOOKUP(AR103,'シフト記号表（勤務時間帯)'!$D$5:$L$45,9,FALSE)))</f>
        <v/>
      </c>
      <c r="AS104" s="189" t="str">
        <f>IF(AS103="","",IF(OR(AS103="常-休1",AS103="常-休2",AS103="常-休3"),IF(OR($G103="非・専",$G103="非・兼"),"-",VLOOKUP(AS103,'シフト記号表（勤務時間帯)'!$D$5:$L$45,9,FALSE)),VLOOKUP(AS103,'シフト記号表（勤務時間帯)'!$D$5:$L$45,9,FALSE)))</f>
        <v/>
      </c>
      <c r="AT104" s="189" t="str">
        <f>IF(AT103="","",IF(OR(AT103="常-休1",AT103="常-休2",AT103="常-休3"),IF(OR($G103="非・専",$G103="非・兼"),"-",VLOOKUP(AT103,'シフト記号表（勤務時間帯)'!$D$5:$L$45,9,FALSE)),VLOOKUP(AT103,'シフト記号表（勤務時間帯)'!$D$5:$L$45,9,FALSE)))</f>
        <v/>
      </c>
      <c r="AU104" s="189" t="str">
        <f>IF(AU103="","",IF(OR(AU103="常-休1",AU103="常-休2",AU103="常-休3"),IF(OR($G103="非・専",$G103="非・兼"),"-",VLOOKUP(AU103,'シフト記号表（勤務時間帯)'!$D$5:$L$45,9,FALSE)),VLOOKUP(AU103,'シフト記号表（勤務時間帯)'!$D$5:$L$45,9,FALSE)))</f>
        <v/>
      </c>
      <c r="AV104" s="190" t="str">
        <f>IF(AV103="","",IF(OR(AV103="常-休1",AV103="常-休2",AV103="常-休3"),IF(OR($G103="非・専",$G103="非・兼"),"-",VLOOKUP(AV103,'シフト記号表（勤務時間帯)'!$D$5:$L$45,9,FALSE)),VLOOKUP(AV103,'シフト記号表（勤務時間帯)'!$D$5:$L$45,9,FALSE)))</f>
        <v/>
      </c>
      <c r="AW104" s="188" t="str">
        <f>IF(AW103="","",IF(OR(AW103="常-休1",AW103="常-休2",AW103="常-休3"),IF(OR($G103="非・専",$G103="非・兼"),"-",VLOOKUP(AW103,'シフト記号表（勤務時間帯)'!$D$5:$L$45,9,FALSE)),VLOOKUP(AW103,'シフト記号表（勤務時間帯)'!$D$5:$L$45,9,FALSE)))</f>
        <v/>
      </c>
      <c r="AX104" s="189" t="str">
        <f>IF(AX103="","",IF(OR(AX103="常-休1",AX103="常-休2",AX103="常-休3"),IF(OR($G103="非・専",$G103="非・兼"),"-",VLOOKUP(AX103,'シフト記号表（勤務時間帯)'!$D$5:$L$45,9,FALSE)),VLOOKUP(AX103,'シフト記号表（勤務時間帯)'!$D$5:$L$45,9,FALSE)))</f>
        <v/>
      </c>
      <c r="AY104" s="190" t="str">
        <f>IF(AY103="","",IF(OR(AY103="常-休1",AY103="常-休2",AY103="常-休3"),IF(OR($G103="非・専",$G103="非・兼"),"-",VLOOKUP(AY103,'シフト記号表（勤務時間帯)'!$D$5:$L$45,9,FALSE)),VLOOKUP(AY103,'シフト記号表（勤務時間帯)'!$D$5:$L$45,9,FALSE)))</f>
        <v/>
      </c>
      <c r="AZ104" s="199">
        <f>IF($BE$3="予定",SUM(U104:AV104),IF($BE$3="実績",SUM(U104:AY104),""))</f>
        <v>0</v>
      </c>
      <c r="BA104" s="218">
        <f>AZ104-SUMIF(U105:AY105,"基準",U104:AY104)-SUMIF(U105:AY105,"医ケア",U104:AY104)-SUMIF(U105:AY105,"医連携",U104:AY104)</f>
        <v>0</v>
      </c>
      <c r="BB104" s="201">
        <f>SUMIF(U105:AY105,"基準",U104:AY104)</f>
        <v>0</v>
      </c>
      <c r="BC104" s="202" t="e">
        <f>AZ104/$BE$6</f>
        <v>#DIV/0!</v>
      </c>
      <c r="BD104" s="220" t="e">
        <f>BA104/$BE$6</f>
        <v>#DIV/0!</v>
      </c>
      <c r="BE104" s="321"/>
      <c r="BF104" s="322"/>
      <c r="BG104" s="322"/>
      <c r="BH104" s="322"/>
      <c r="BI104" s="323"/>
      <c r="BJ104" s="338"/>
    </row>
    <row r="105" spans="2:62" ht="20.25" customHeight="1" x14ac:dyDescent="0.4">
      <c r="B105" s="303"/>
      <c r="C105" s="310"/>
      <c r="D105" s="311"/>
      <c r="E105" s="312"/>
      <c r="F105" s="259"/>
      <c r="G105" s="313"/>
      <c r="H105" s="299"/>
      <c r="I105" s="300"/>
      <c r="J105" s="300"/>
      <c r="K105" s="301"/>
      <c r="L105" s="302"/>
      <c r="M105" s="314"/>
      <c r="N105" s="332"/>
      <c r="O105" s="333"/>
      <c r="P105" s="333"/>
      <c r="Q105" s="334"/>
      <c r="R105" s="335" t="str">
        <f>IF(COUNTIF(F104,"看護職員"),"基準・基準_加・医ケア基本報酬・医療連携",IF(COUNTIF(プルダウン・リスト!$C$32:$C$40,'別紙2-1　勤務体制・勤務形態一覧表（児通所）'!F104),"基準職員","－"))</f>
        <v>－</v>
      </c>
      <c r="S105" s="336"/>
      <c r="T105" s="337"/>
      <c r="U105" s="122"/>
      <c r="V105" s="123"/>
      <c r="W105" s="123"/>
      <c r="X105" s="123"/>
      <c r="Y105" s="123"/>
      <c r="Z105" s="123"/>
      <c r="AA105" s="124"/>
      <c r="AB105" s="122"/>
      <c r="AC105" s="123"/>
      <c r="AD105" s="123"/>
      <c r="AE105" s="123"/>
      <c r="AF105" s="123"/>
      <c r="AG105" s="123"/>
      <c r="AH105" s="124"/>
      <c r="AI105" s="122"/>
      <c r="AJ105" s="123"/>
      <c r="AK105" s="123"/>
      <c r="AL105" s="123"/>
      <c r="AM105" s="123"/>
      <c r="AN105" s="123"/>
      <c r="AO105" s="124"/>
      <c r="AP105" s="122"/>
      <c r="AQ105" s="123"/>
      <c r="AR105" s="123"/>
      <c r="AS105" s="123"/>
      <c r="AT105" s="123"/>
      <c r="AU105" s="123"/>
      <c r="AV105" s="124"/>
      <c r="AW105" s="122"/>
      <c r="AX105" s="123"/>
      <c r="AY105" s="124"/>
      <c r="AZ105" s="203"/>
      <c r="BA105" s="221"/>
      <c r="BB105" s="222"/>
      <c r="BC105" s="206"/>
      <c r="BD105" s="207"/>
      <c r="BE105" s="321"/>
      <c r="BF105" s="322"/>
      <c r="BG105" s="322"/>
      <c r="BH105" s="322"/>
      <c r="BI105" s="323"/>
      <c r="BJ105" s="338"/>
    </row>
    <row r="106" spans="2:62" ht="20.25" customHeight="1" x14ac:dyDescent="0.4">
      <c r="B106" s="303">
        <f t="shared" si="15"/>
        <v>29</v>
      </c>
      <c r="C106" s="304"/>
      <c r="D106" s="305"/>
      <c r="E106" s="306"/>
      <c r="F106" s="257"/>
      <c r="G106" s="313"/>
      <c r="H106" s="293"/>
      <c r="I106" s="294"/>
      <c r="J106" s="294"/>
      <c r="K106" s="295"/>
      <c r="L106" s="302"/>
      <c r="M106" s="314"/>
      <c r="N106" s="315"/>
      <c r="O106" s="316"/>
      <c r="P106" s="316"/>
      <c r="Q106" s="317"/>
      <c r="R106" s="318" t="s">
        <v>23</v>
      </c>
      <c r="S106" s="319"/>
      <c r="T106" s="320"/>
      <c r="U106" s="37"/>
      <c r="V106" s="38"/>
      <c r="W106" s="38"/>
      <c r="X106" s="38"/>
      <c r="Y106" s="38"/>
      <c r="Z106" s="38"/>
      <c r="AA106" s="39"/>
      <c r="AB106" s="37"/>
      <c r="AC106" s="38"/>
      <c r="AD106" s="38"/>
      <c r="AE106" s="38"/>
      <c r="AF106" s="38"/>
      <c r="AG106" s="38"/>
      <c r="AH106" s="39"/>
      <c r="AI106" s="37"/>
      <c r="AJ106" s="38"/>
      <c r="AK106" s="38"/>
      <c r="AL106" s="38"/>
      <c r="AM106" s="38"/>
      <c r="AN106" s="38"/>
      <c r="AO106" s="39"/>
      <c r="AP106" s="37"/>
      <c r="AQ106" s="38"/>
      <c r="AR106" s="38"/>
      <c r="AS106" s="38"/>
      <c r="AT106" s="38"/>
      <c r="AU106" s="38"/>
      <c r="AV106" s="39"/>
      <c r="AW106" s="37"/>
      <c r="AX106" s="38"/>
      <c r="AY106" s="39"/>
      <c r="AZ106" s="208"/>
      <c r="BA106" s="209"/>
      <c r="BB106" s="210"/>
      <c r="BC106" s="211"/>
      <c r="BD106" s="212"/>
      <c r="BE106" s="321"/>
      <c r="BF106" s="322"/>
      <c r="BG106" s="322"/>
      <c r="BH106" s="322"/>
      <c r="BI106" s="323"/>
      <c r="BJ106" s="338"/>
    </row>
    <row r="107" spans="2:62" ht="20.25" customHeight="1" x14ac:dyDescent="0.4">
      <c r="B107" s="303"/>
      <c r="C107" s="307"/>
      <c r="D107" s="308"/>
      <c r="E107" s="309"/>
      <c r="F107" s="173">
        <f>C106</f>
        <v>0</v>
      </c>
      <c r="G107" s="313"/>
      <c r="H107" s="296"/>
      <c r="I107" s="297"/>
      <c r="J107" s="297"/>
      <c r="K107" s="298"/>
      <c r="L107" s="302"/>
      <c r="M107" s="314"/>
      <c r="N107" s="329"/>
      <c r="O107" s="330"/>
      <c r="P107" s="330"/>
      <c r="Q107" s="331"/>
      <c r="R107" s="326" t="s">
        <v>9</v>
      </c>
      <c r="S107" s="327"/>
      <c r="T107" s="328"/>
      <c r="U107" s="188" t="str">
        <f>IF(U106="","",IF(OR(U106="常-休1",U106="常-休2",U106="常-休3"),IF(OR($G106="非・専",$G106="非・兼"),"-",VLOOKUP(U106,'シフト記号表（勤務時間帯)'!$D$5:$L$45,9,FALSE)),VLOOKUP(U106,'シフト記号表（勤務時間帯)'!$D$5:$L$45,9,FALSE)))</f>
        <v/>
      </c>
      <c r="V107" s="189" t="str">
        <f>IF(V106="","",IF(OR(V106="常-休1",V106="常-休2",V106="常-休3"),IF(OR($G106="非・専",$G106="非・兼"),"-",VLOOKUP(V106,'シフト記号表（勤務時間帯)'!$D$5:$L$45,9,FALSE)),VLOOKUP(V106,'シフト記号表（勤務時間帯)'!$D$5:$L$45,9,FALSE)))</f>
        <v/>
      </c>
      <c r="W107" s="189" t="str">
        <f>IF(W106="","",IF(OR(W106="常-休1",W106="常-休2",W106="常-休3"),IF(OR($G106="非・専",$G106="非・兼"),"-",VLOOKUP(W106,'シフト記号表（勤務時間帯)'!$D$5:$L$45,9,FALSE)),VLOOKUP(W106,'シフト記号表（勤務時間帯)'!$D$5:$L$45,9,FALSE)))</f>
        <v/>
      </c>
      <c r="X107" s="189" t="str">
        <f>IF(X106="","",IF(OR(X106="常-休1",X106="常-休2",X106="常-休3"),IF(OR($G106="非・専",$G106="非・兼"),"-",VLOOKUP(X106,'シフト記号表（勤務時間帯)'!$D$5:$L$45,9,FALSE)),VLOOKUP(X106,'シフト記号表（勤務時間帯)'!$D$5:$L$45,9,FALSE)))</f>
        <v/>
      </c>
      <c r="Y107" s="189" t="str">
        <f>IF(Y106="","",IF(OR(Y106="常-休1",Y106="常-休2",Y106="常-休3"),IF(OR($G106="非・専",$G106="非・兼"),"-",VLOOKUP(Y106,'シフト記号表（勤務時間帯)'!$D$5:$L$45,9,FALSE)),VLOOKUP(Y106,'シフト記号表（勤務時間帯)'!$D$5:$L$45,9,FALSE)))</f>
        <v/>
      </c>
      <c r="Z107" s="189" t="str">
        <f>IF(Z106="","",IF(OR(Z106="常-休1",Z106="常-休2",Z106="常-休3"),IF(OR($G106="非・専",$G106="非・兼"),"-",VLOOKUP(Z106,'シフト記号表（勤務時間帯)'!$D$5:$L$45,9,FALSE)),VLOOKUP(Z106,'シフト記号表（勤務時間帯)'!$D$5:$L$45,9,FALSE)))</f>
        <v/>
      </c>
      <c r="AA107" s="190" t="str">
        <f>IF(AA106="","",IF(OR(AA106="常-休1",AA106="常-休2",AA106="常-休3"),IF(OR($G106="非・専",$G106="非・兼"),"-",VLOOKUP(AA106,'シフト記号表（勤務時間帯)'!$D$5:$L$45,9,FALSE)),VLOOKUP(AA106,'シフト記号表（勤務時間帯)'!$D$5:$L$45,9,FALSE)))</f>
        <v/>
      </c>
      <c r="AB107" s="188" t="str">
        <f>IF(AB106="","",IF(OR(AB106="常-休1",AB106="常-休2",AB106="常-休3"),IF(OR($G106="非・専",$G106="非・兼"),"-",VLOOKUP(AB106,'シフト記号表（勤務時間帯)'!$D$5:$L$45,9,FALSE)),VLOOKUP(AB106,'シフト記号表（勤務時間帯)'!$D$5:$L$45,9,FALSE)))</f>
        <v/>
      </c>
      <c r="AC107" s="189" t="str">
        <f>IF(AC106="","",IF(OR(AC106="常-休1",AC106="常-休2",AC106="常-休3"),IF(OR($G106="非・専",$G106="非・兼"),"-",VLOOKUP(AC106,'シフト記号表（勤務時間帯)'!$D$5:$L$45,9,FALSE)),VLOOKUP(AC106,'シフト記号表（勤務時間帯)'!$D$5:$L$45,9,FALSE)))</f>
        <v/>
      </c>
      <c r="AD107" s="189" t="str">
        <f>IF(AD106="","",IF(OR(AD106="常-休1",AD106="常-休2",AD106="常-休3"),IF(OR($G106="非・専",$G106="非・兼"),"-",VLOOKUP(AD106,'シフト記号表（勤務時間帯)'!$D$5:$L$45,9,FALSE)),VLOOKUP(AD106,'シフト記号表（勤務時間帯)'!$D$5:$L$45,9,FALSE)))</f>
        <v/>
      </c>
      <c r="AE107" s="189" t="str">
        <f>IF(AE106="","",IF(OR(AE106="常-休1",AE106="常-休2",AE106="常-休3"),IF(OR($G106="非・専",$G106="非・兼"),"-",VLOOKUP(AE106,'シフト記号表（勤務時間帯)'!$D$5:$L$45,9,FALSE)),VLOOKUP(AE106,'シフト記号表（勤務時間帯)'!$D$5:$L$45,9,FALSE)))</f>
        <v/>
      </c>
      <c r="AF107" s="189" t="str">
        <f>IF(AF106="","",IF(OR(AF106="常-休1",AF106="常-休2",AF106="常-休3"),IF(OR($G106="非・専",$G106="非・兼"),"-",VLOOKUP(AF106,'シフト記号表（勤務時間帯)'!$D$5:$L$45,9,FALSE)),VLOOKUP(AF106,'シフト記号表（勤務時間帯)'!$D$5:$L$45,9,FALSE)))</f>
        <v/>
      </c>
      <c r="AG107" s="189" t="str">
        <f>IF(AG106="","",IF(OR(AG106="常-休1",AG106="常-休2",AG106="常-休3"),IF(OR($G106="非・専",$G106="非・兼"),"-",VLOOKUP(AG106,'シフト記号表（勤務時間帯)'!$D$5:$L$45,9,FALSE)),VLOOKUP(AG106,'シフト記号表（勤務時間帯)'!$D$5:$L$45,9,FALSE)))</f>
        <v/>
      </c>
      <c r="AH107" s="190" t="str">
        <f>IF(AH106="","",IF(OR(AH106="常-休1",AH106="常-休2",AH106="常-休3"),IF(OR($G106="非・専",$G106="非・兼"),"-",VLOOKUP(AH106,'シフト記号表（勤務時間帯)'!$D$5:$L$45,9,FALSE)),VLOOKUP(AH106,'シフト記号表（勤務時間帯)'!$D$5:$L$45,9,FALSE)))</f>
        <v/>
      </c>
      <c r="AI107" s="188" t="str">
        <f>IF(AI106="","",IF(OR(AI106="常-休1",AI106="常-休2",AI106="常-休3"),IF(OR($G106="非・専",$G106="非・兼"),"-",VLOOKUP(AI106,'シフト記号表（勤務時間帯)'!$D$5:$L$45,9,FALSE)),VLOOKUP(AI106,'シフト記号表（勤務時間帯)'!$D$5:$L$45,9,FALSE)))</f>
        <v/>
      </c>
      <c r="AJ107" s="189" t="str">
        <f>IF(AJ106="","",IF(OR(AJ106="常-休1",AJ106="常-休2",AJ106="常-休3"),IF(OR($G106="非・専",$G106="非・兼"),"-",VLOOKUP(AJ106,'シフト記号表（勤務時間帯)'!$D$5:$L$45,9,FALSE)),VLOOKUP(AJ106,'シフト記号表（勤務時間帯)'!$D$5:$L$45,9,FALSE)))</f>
        <v/>
      </c>
      <c r="AK107" s="189" t="str">
        <f>IF(AK106="","",IF(OR(AK106="常-休1",AK106="常-休2",AK106="常-休3"),IF(OR($G106="非・専",$G106="非・兼"),"-",VLOOKUP(AK106,'シフト記号表（勤務時間帯)'!$D$5:$L$45,9,FALSE)),VLOOKUP(AK106,'シフト記号表（勤務時間帯)'!$D$5:$L$45,9,FALSE)))</f>
        <v/>
      </c>
      <c r="AL107" s="189" t="str">
        <f>IF(AL106="","",IF(OR(AL106="常-休1",AL106="常-休2",AL106="常-休3"),IF(OR($G106="非・専",$G106="非・兼"),"-",VLOOKUP(AL106,'シフト記号表（勤務時間帯)'!$D$5:$L$45,9,FALSE)),VLOOKUP(AL106,'シフト記号表（勤務時間帯)'!$D$5:$L$45,9,FALSE)))</f>
        <v/>
      </c>
      <c r="AM107" s="189" t="str">
        <f>IF(AM106="","",IF(OR(AM106="常-休1",AM106="常-休2",AM106="常-休3"),IF(OR($G106="非・専",$G106="非・兼"),"-",VLOOKUP(AM106,'シフト記号表（勤務時間帯)'!$D$5:$L$45,9,FALSE)),VLOOKUP(AM106,'シフト記号表（勤務時間帯)'!$D$5:$L$45,9,FALSE)))</f>
        <v/>
      </c>
      <c r="AN107" s="189" t="str">
        <f>IF(AN106="","",IF(OR(AN106="常-休1",AN106="常-休2",AN106="常-休3"),IF(OR($G106="非・専",$G106="非・兼"),"-",VLOOKUP(AN106,'シフト記号表（勤務時間帯)'!$D$5:$L$45,9,FALSE)),VLOOKUP(AN106,'シフト記号表（勤務時間帯)'!$D$5:$L$45,9,FALSE)))</f>
        <v/>
      </c>
      <c r="AO107" s="190" t="str">
        <f>IF(AO106="","",IF(OR(AO106="常-休1",AO106="常-休2",AO106="常-休3"),IF(OR($G106="非・専",$G106="非・兼"),"-",VLOOKUP(AO106,'シフト記号表（勤務時間帯)'!$D$5:$L$45,9,FALSE)),VLOOKUP(AO106,'シフト記号表（勤務時間帯)'!$D$5:$L$45,9,FALSE)))</f>
        <v/>
      </c>
      <c r="AP107" s="188" t="str">
        <f>IF(AP106="","",IF(OR(AP106="常-休1",AP106="常-休2",AP106="常-休3"),IF(OR($G106="非・専",$G106="非・兼"),"-",VLOOKUP(AP106,'シフト記号表（勤務時間帯)'!$D$5:$L$45,9,FALSE)),VLOOKUP(AP106,'シフト記号表（勤務時間帯)'!$D$5:$L$45,9,FALSE)))</f>
        <v/>
      </c>
      <c r="AQ107" s="189" t="str">
        <f>IF(AQ106="","",IF(OR(AQ106="常-休1",AQ106="常-休2",AQ106="常-休3"),IF(OR($G106="非・専",$G106="非・兼"),"-",VLOOKUP(AQ106,'シフト記号表（勤務時間帯)'!$D$5:$L$45,9,FALSE)),VLOOKUP(AQ106,'シフト記号表（勤務時間帯)'!$D$5:$L$45,9,FALSE)))</f>
        <v/>
      </c>
      <c r="AR107" s="189" t="str">
        <f>IF(AR106="","",IF(OR(AR106="常-休1",AR106="常-休2",AR106="常-休3"),IF(OR($G106="非・専",$G106="非・兼"),"-",VLOOKUP(AR106,'シフト記号表（勤務時間帯)'!$D$5:$L$45,9,FALSE)),VLOOKUP(AR106,'シフト記号表（勤務時間帯)'!$D$5:$L$45,9,FALSE)))</f>
        <v/>
      </c>
      <c r="AS107" s="189" t="str">
        <f>IF(AS106="","",IF(OR(AS106="常-休1",AS106="常-休2",AS106="常-休3"),IF(OR($G106="非・専",$G106="非・兼"),"-",VLOOKUP(AS106,'シフト記号表（勤務時間帯)'!$D$5:$L$45,9,FALSE)),VLOOKUP(AS106,'シフト記号表（勤務時間帯)'!$D$5:$L$45,9,FALSE)))</f>
        <v/>
      </c>
      <c r="AT107" s="189" t="str">
        <f>IF(AT106="","",IF(OR(AT106="常-休1",AT106="常-休2",AT106="常-休3"),IF(OR($G106="非・専",$G106="非・兼"),"-",VLOOKUP(AT106,'シフト記号表（勤務時間帯)'!$D$5:$L$45,9,FALSE)),VLOOKUP(AT106,'シフト記号表（勤務時間帯)'!$D$5:$L$45,9,FALSE)))</f>
        <v/>
      </c>
      <c r="AU107" s="189" t="str">
        <f>IF(AU106="","",IF(OR(AU106="常-休1",AU106="常-休2",AU106="常-休3"),IF(OR($G106="非・専",$G106="非・兼"),"-",VLOOKUP(AU106,'シフト記号表（勤務時間帯)'!$D$5:$L$45,9,FALSE)),VLOOKUP(AU106,'シフト記号表（勤務時間帯)'!$D$5:$L$45,9,FALSE)))</f>
        <v/>
      </c>
      <c r="AV107" s="190" t="str">
        <f>IF(AV106="","",IF(OR(AV106="常-休1",AV106="常-休2",AV106="常-休3"),IF(OR($G106="非・専",$G106="非・兼"),"-",VLOOKUP(AV106,'シフト記号表（勤務時間帯)'!$D$5:$L$45,9,FALSE)),VLOOKUP(AV106,'シフト記号表（勤務時間帯)'!$D$5:$L$45,9,FALSE)))</f>
        <v/>
      </c>
      <c r="AW107" s="188" t="str">
        <f>IF(AW106="","",IF(OR(AW106="常-休1",AW106="常-休2",AW106="常-休3"),IF(OR($G106="非・専",$G106="非・兼"),"-",VLOOKUP(AW106,'シフト記号表（勤務時間帯)'!$D$5:$L$45,9,FALSE)),VLOOKUP(AW106,'シフト記号表（勤務時間帯)'!$D$5:$L$45,9,FALSE)))</f>
        <v/>
      </c>
      <c r="AX107" s="189" t="str">
        <f>IF(AX106="","",IF(OR(AX106="常-休1",AX106="常-休2",AX106="常-休3"),IF(OR($G106="非・専",$G106="非・兼"),"-",VLOOKUP(AX106,'シフト記号表（勤務時間帯)'!$D$5:$L$45,9,FALSE)),VLOOKUP(AX106,'シフト記号表（勤務時間帯)'!$D$5:$L$45,9,FALSE)))</f>
        <v/>
      </c>
      <c r="AY107" s="190" t="str">
        <f>IF(AY106="","",IF(OR(AY106="常-休1",AY106="常-休2",AY106="常-休3"),IF(OR($G106="非・専",$G106="非・兼"),"-",VLOOKUP(AY106,'シフト記号表（勤務時間帯)'!$D$5:$L$45,9,FALSE)),VLOOKUP(AY106,'シフト記号表（勤務時間帯)'!$D$5:$L$45,9,FALSE)))</f>
        <v/>
      </c>
      <c r="AZ107" s="199">
        <f>IF($BE$3="予定",SUM(U107:AV107),IF($BE$3="実績",SUM(U107:AY107),""))</f>
        <v>0</v>
      </c>
      <c r="BA107" s="218">
        <f>AZ107-SUMIF(U108:AY108,"基準",U107:AY107)-SUMIF(U108:AY108,"医ケア",U107:AY107)-SUMIF(U108:AY108,"医連携",U107:AY107)</f>
        <v>0</v>
      </c>
      <c r="BB107" s="201">
        <f>SUMIF(U108:AY108,"基準",U107:AY107)</f>
        <v>0</v>
      </c>
      <c r="BC107" s="202" t="e">
        <f>AZ107/$BE$6</f>
        <v>#DIV/0!</v>
      </c>
      <c r="BD107" s="220" t="e">
        <f>BA107/$BE$6</f>
        <v>#DIV/0!</v>
      </c>
      <c r="BE107" s="321"/>
      <c r="BF107" s="322"/>
      <c r="BG107" s="322"/>
      <c r="BH107" s="322"/>
      <c r="BI107" s="323"/>
      <c r="BJ107" s="338"/>
    </row>
    <row r="108" spans="2:62" ht="20.25" customHeight="1" x14ac:dyDescent="0.4">
      <c r="B108" s="303"/>
      <c r="C108" s="310"/>
      <c r="D108" s="311"/>
      <c r="E108" s="312"/>
      <c r="F108" s="259"/>
      <c r="G108" s="313"/>
      <c r="H108" s="299"/>
      <c r="I108" s="300"/>
      <c r="J108" s="300"/>
      <c r="K108" s="301"/>
      <c r="L108" s="302"/>
      <c r="M108" s="314"/>
      <c r="N108" s="332"/>
      <c r="O108" s="333"/>
      <c r="P108" s="333"/>
      <c r="Q108" s="334"/>
      <c r="R108" s="335" t="str">
        <f>IF(COUNTIF(F107,"看護職員"),"基準・基準_加・医ケア基本報酬・医療連携",IF(COUNTIF(プルダウン・リスト!$C$32:$C$40,'別紙2-1　勤務体制・勤務形態一覧表（児通所）'!F107),"基準職員","－"))</f>
        <v>－</v>
      </c>
      <c r="S108" s="336"/>
      <c r="T108" s="337"/>
      <c r="U108" s="122"/>
      <c r="V108" s="123"/>
      <c r="W108" s="123"/>
      <c r="X108" s="123"/>
      <c r="Y108" s="123"/>
      <c r="Z108" s="123"/>
      <c r="AA108" s="124"/>
      <c r="AB108" s="122"/>
      <c r="AC108" s="123"/>
      <c r="AD108" s="123"/>
      <c r="AE108" s="123"/>
      <c r="AF108" s="123"/>
      <c r="AG108" s="123"/>
      <c r="AH108" s="124"/>
      <c r="AI108" s="122"/>
      <c r="AJ108" s="123"/>
      <c r="AK108" s="123"/>
      <c r="AL108" s="123"/>
      <c r="AM108" s="123"/>
      <c r="AN108" s="123"/>
      <c r="AO108" s="124"/>
      <c r="AP108" s="122"/>
      <c r="AQ108" s="123"/>
      <c r="AR108" s="123"/>
      <c r="AS108" s="123"/>
      <c r="AT108" s="123"/>
      <c r="AU108" s="123"/>
      <c r="AV108" s="124"/>
      <c r="AW108" s="122"/>
      <c r="AX108" s="123"/>
      <c r="AY108" s="124"/>
      <c r="AZ108" s="203"/>
      <c r="BA108" s="221"/>
      <c r="BB108" s="222"/>
      <c r="BC108" s="206"/>
      <c r="BD108" s="207"/>
      <c r="BE108" s="321"/>
      <c r="BF108" s="322"/>
      <c r="BG108" s="322"/>
      <c r="BH108" s="322"/>
      <c r="BI108" s="323"/>
      <c r="BJ108" s="338"/>
    </row>
    <row r="109" spans="2:62" ht="20.25" customHeight="1" x14ac:dyDescent="0.4">
      <c r="B109" s="303">
        <f t="shared" si="14"/>
        <v>30</v>
      </c>
      <c r="C109" s="304"/>
      <c r="D109" s="305"/>
      <c r="E109" s="306"/>
      <c r="F109" s="257"/>
      <c r="G109" s="313"/>
      <c r="H109" s="293"/>
      <c r="I109" s="294"/>
      <c r="J109" s="294"/>
      <c r="K109" s="295"/>
      <c r="L109" s="302"/>
      <c r="M109" s="314"/>
      <c r="N109" s="315"/>
      <c r="O109" s="316"/>
      <c r="P109" s="316"/>
      <c r="Q109" s="317"/>
      <c r="R109" s="318" t="s">
        <v>23</v>
      </c>
      <c r="S109" s="319"/>
      <c r="T109" s="320"/>
      <c r="U109" s="37"/>
      <c r="V109" s="38"/>
      <c r="W109" s="38"/>
      <c r="X109" s="38"/>
      <c r="Y109" s="38"/>
      <c r="Z109" s="38"/>
      <c r="AA109" s="39"/>
      <c r="AB109" s="37"/>
      <c r="AC109" s="38"/>
      <c r="AD109" s="38"/>
      <c r="AE109" s="38"/>
      <c r="AF109" s="38"/>
      <c r="AG109" s="38"/>
      <c r="AH109" s="39"/>
      <c r="AI109" s="37"/>
      <c r="AJ109" s="38"/>
      <c r="AK109" s="38"/>
      <c r="AL109" s="38"/>
      <c r="AM109" s="38"/>
      <c r="AN109" s="38"/>
      <c r="AO109" s="39"/>
      <c r="AP109" s="37"/>
      <c r="AQ109" s="38"/>
      <c r="AR109" s="38"/>
      <c r="AS109" s="38"/>
      <c r="AT109" s="38"/>
      <c r="AU109" s="38"/>
      <c r="AV109" s="39"/>
      <c r="AW109" s="37"/>
      <c r="AX109" s="38"/>
      <c r="AY109" s="39"/>
      <c r="AZ109" s="208"/>
      <c r="BA109" s="209"/>
      <c r="BB109" s="210"/>
      <c r="BC109" s="211"/>
      <c r="BD109" s="212"/>
      <c r="BE109" s="321"/>
      <c r="BF109" s="322"/>
      <c r="BG109" s="322"/>
      <c r="BH109" s="322"/>
      <c r="BI109" s="323"/>
      <c r="BJ109" s="338"/>
    </row>
    <row r="110" spans="2:62" ht="20.25" customHeight="1" x14ac:dyDescent="0.4">
      <c r="B110" s="303"/>
      <c r="C110" s="307"/>
      <c r="D110" s="308"/>
      <c r="E110" s="309"/>
      <c r="F110" s="173">
        <f>C109</f>
        <v>0</v>
      </c>
      <c r="G110" s="313"/>
      <c r="H110" s="296"/>
      <c r="I110" s="297"/>
      <c r="J110" s="297"/>
      <c r="K110" s="298"/>
      <c r="L110" s="302"/>
      <c r="M110" s="314"/>
      <c r="N110" s="329"/>
      <c r="O110" s="330"/>
      <c r="P110" s="330"/>
      <c r="Q110" s="331"/>
      <c r="R110" s="326" t="s">
        <v>9</v>
      </c>
      <c r="S110" s="327"/>
      <c r="T110" s="328"/>
      <c r="U110" s="188" t="str">
        <f>IF(U109="","",IF(OR(U109="常-休1",U109="常-休2",U109="常-休3"),IF(OR($G109="非・専",$G109="非・兼"),"-",VLOOKUP(U109,'シフト記号表（勤務時間帯)'!$D$5:$L$45,9,FALSE)),VLOOKUP(U109,'シフト記号表（勤務時間帯)'!$D$5:$L$45,9,FALSE)))</f>
        <v/>
      </c>
      <c r="V110" s="189" t="str">
        <f>IF(V109="","",IF(OR(V109="常-休1",V109="常-休2",V109="常-休3"),IF(OR($G109="非・専",$G109="非・兼"),"-",VLOOKUP(V109,'シフト記号表（勤務時間帯)'!$D$5:$L$45,9,FALSE)),VLOOKUP(V109,'シフト記号表（勤務時間帯)'!$D$5:$L$45,9,FALSE)))</f>
        <v/>
      </c>
      <c r="W110" s="189" t="str">
        <f>IF(W109="","",IF(OR(W109="常-休1",W109="常-休2",W109="常-休3"),IF(OR($G109="非・専",$G109="非・兼"),"-",VLOOKUP(W109,'シフト記号表（勤務時間帯)'!$D$5:$L$45,9,FALSE)),VLOOKUP(W109,'シフト記号表（勤務時間帯)'!$D$5:$L$45,9,FALSE)))</f>
        <v/>
      </c>
      <c r="X110" s="189" t="str">
        <f>IF(X109="","",IF(OR(X109="常-休1",X109="常-休2",X109="常-休3"),IF(OR($G109="非・専",$G109="非・兼"),"-",VLOOKUP(X109,'シフト記号表（勤務時間帯)'!$D$5:$L$45,9,FALSE)),VLOOKUP(X109,'シフト記号表（勤務時間帯)'!$D$5:$L$45,9,FALSE)))</f>
        <v/>
      </c>
      <c r="Y110" s="189" t="str">
        <f>IF(Y109="","",IF(OR(Y109="常-休1",Y109="常-休2",Y109="常-休3"),IF(OR($G109="非・専",$G109="非・兼"),"-",VLOOKUP(Y109,'シフト記号表（勤務時間帯)'!$D$5:$L$45,9,FALSE)),VLOOKUP(Y109,'シフト記号表（勤務時間帯)'!$D$5:$L$45,9,FALSE)))</f>
        <v/>
      </c>
      <c r="Z110" s="189" t="str">
        <f>IF(Z109="","",IF(OR(Z109="常-休1",Z109="常-休2",Z109="常-休3"),IF(OR($G109="非・専",$G109="非・兼"),"-",VLOOKUP(Z109,'シフト記号表（勤務時間帯)'!$D$5:$L$45,9,FALSE)),VLOOKUP(Z109,'シフト記号表（勤務時間帯)'!$D$5:$L$45,9,FALSE)))</f>
        <v/>
      </c>
      <c r="AA110" s="190" t="str">
        <f>IF(AA109="","",IF(OR(AA109="常-休1",AA109="常-休2",AA109="常-休3"),IF(OR($G109="非・専",$G109="非・兼"),"-",VLOOKUP(AA109,'シフト記号表（勤務時間帯)'!$D$5:$L$45,9,FALSE)),VLOOKUP(AA109,'シフト記号表（勤務時間帯)'!$D$5:$L$45,9,FALSE)))</f>
        <v/>
      </c>
      <c r="AB110" s="188" t="str">
        <f>IF(AB109="","",IF(OR(AB109="常-休1",AB109="常-休2",AB109="常-休3"),IF(OR($G109="非・専",$G109="非・兼"),"-",VLOOKUP(AB109,'シフト記号表（勤務時間帯)'!$D$5:$L$45,9,FALSE)),VLOOKUP(AB109,'シフト記号表（勤務時間帯)'!$D$5:$L$45,9,FALSE)))</f>
        <v/>
      </c>
      <c r="AC110" s="189" t="str">
        <f>IF(AC109="","",IF(OR(AC109="常-休1",AC109="常-休2",AC109="常-休3"),IF(OR($G109="非・専",$G109="非・兼"),"-",VLOOKUP(AC109,'シフト記号表（勤務時間帯)'!$D$5:$L$45,9,FALSE)),VLOOKUP(AC109,'シフト記号表（勤務時間帯)'!$D$5:$L$45,9,FALSE)))</f>
        <v/>
      </c>
      <c r="AD110" s="189" t="str">
        <f>IF(AD109="","",IF(OR(AD109="常-休1",AD109="常-休2",AD109="常-休3"),IF(OR($G109="非・専",$G109="非・兼"),"-",VLOOKUP(AD109,'シフト記号表（勤務時間帯)'!$D$5:$L$45,9,FALSE)),VLOOKUP(AD109,'シフト記号表（勤務時間帯)'!$D$5:$L$45,9,FALSE)))</f>
        <v/>
      </c>
      <c r="AE110" s="189" t="str">
        <f>IF(AE109="","",IF(OR(AE109="常-休1",AE109="常-休2",AE109="常-休3"),IF(OR($G109="非・専",$G109="非・兼"),"-",VLOOKUP(AE109,'シフト記号表（勤務時間帯)'!$D$5:$L$45,9,FALSE)),VLOOKUP(AE109,'シフト記号表（勤務時間帯)'!$D$5:$L$45,9,FALSE)))</f>
        <v/>
      </c>
      <c r="AF110" s="189" t="str">
        <f>IF(AF109="","",IF(OR(AF109="常-休1",AF109="常-休2",AF109="常-休3"),IF(OR($G109="非・専",$G109="非・兼"),"-",VLOOKUP(AF109,'シフト記号表（勤務時間帯)'!$D$5:$L$45,9,FALSE)),VLOOKUP(AF109,'シフト記号表（勤務時間帯)'!$D$5:$L$45,9,FALSE)))</f>
        <v/>
      </c>
      <c r="AG110" s="189" t="str">
        <f>IF(AG109="","",IF(OR(AG109="常-休1",AG109="常-休2",AG109="常-休3"),IF(OR($G109="非・専",$G109="非・兼"),"-",VLOOKUP(AG109,'シフト記号表（勤務時間帯)'!$D$5:$L$45,9,FALSE)),VLOOKUP(AG109,'シフト記号表（勤務時間帯)'!$D$5:$L$45,9,FALSE)))</f>
        <v/>
      </c>
      <c r="AH110" s="190" t="str">
        <f>IF(AH109="","",IF(OR(AH109="常-休1",AH109="常-休2",AH109="常-休3"),IF(OR($G109="非・専",$G109="非・兼"),"-",VLOOKUP(AH109,'シフト記号表（勤務時間帯)'!$D$5:$L$45,9,FALSE)),VLOOKUP(AH109,'シフト記号表（勤務時間帯)'!$D$5:$L$45,9,FALSE)))</f>
        <v/>
      </c>
      <c r="AI110" s="188" t="str">
        <f>IF(AI109="","",IF(OR(AI109="常-休1",AI109="常-休2",AI109="常-休3"),IF(OR($G109="非・専",$G109="非・兼"),"-",VLOOKUP(AI109,'シフト記号表（勤務時間帯)'!$D$5:$L$45,9,FALSE)),VLOOKUP(AI109,'シフト記号表（勤務時間帯)'!$D$5:$L$45,9,FALSE)))</f>
        <v/>
      </c>
      <c r="AJ110" s="189" t="str">
        <f>IF(AJ109="","",IF(OR(AJ109="常-休1",AJ109="常-休2",AJ109="常-休3"),IF(OR($G109="非・専",$G109="非・兼"),"-",VLOOKUP(AJ109,'シフト記号表（勤務時間帯)'!$D$5:$L$45,9,FALSE)),VLOOKUP(AJ109,'シフト記号表（勤務時間帯)'!$D$5:$L$45,9,FALSE)))</f>
        <v/>
      </c>
      <c r="AK110" s="189" t="str">
        <f>IF(AK109="","",IF(OR(AK109="常-休1",AK109="常-休2",AK109="常-休3"),IF(OR($G109="非・専",$G109="非・兼"),"-",VLOOKUP(AK109,'シフト記号表（勤務時間帯)'!$D$5:$L$45,9,FALSE)),VLOOKUP(AK109,'シフト記号表（勤務時間帯)'!$D$5:$L$45,9,FALSE)))</f>
        <v/>
      </c>
      <c r="AL110" s="189" t="str">
        <f>IF(AL109="","",IF(OR(AL109="常-休1",AL109="常-休2",AL109="常-休3"),IF(OR($G109="非・専",$G109="非・兼"),"-",VLOOKUP(AL109,'シフト記号表（勤務時間帯)'!$D$5:$L$45,9,FALSE)),VLOOKUP(AL109,'シフト記号表（勤務時間帯)'!$D$5:$L$45,9,FALSE)))</f>
        <v/>
      </c>
      <c r="AM110" s="189" t="str">
        <f>IF(AM109="","",IF(OR(AM109="常-休1",AM109="常-休2",AM109="常-休3"),IF(OR($G109="非・専",$G109="非・兼"),"-",VLOOKUP(AM109,'シフト記号表（勤務時間帯)'!$D$5:$L$45,9,FALSE)),VLOOKUP(AM109,'シフト記号表（勤務時間帯)'!$D$5:$L$45,9,FALSE)))</f>
        <v/>
      </c>
      <c r="AN110" s="189" t="str">
        <f>IF(AN109="","",IF(OR(AN109="常-休1",AN109="常-休2",AN109="常-休3"),IF(OR($G109="非・専",$G109="非・兼"),"-",VLOOKUP(AN109,'シフト記号表（勤務時間帯)'!$D$5:$L$45,9,FALSE)),VLOOKUP(AN109,'シフト記号表（勤務時間帯)'!$D$5:$L$45,9,FALSE)))</f>
        <v/>
      </c>
      <c r="AO110" s="190" t="str">
        <f>IF(AO109="","",IF(OR(AO109="常-休1",AO109="常-休2",AO109="常-休3"),IF(OR($G109="非・専",$G109="非・兼"),"-",VLOOKUP(AO109,'シフト記号表（勤務時間帯)'!$D$5:$L$45,9,FALSE)),VLOOKUP(AO109,'シフト記号表（勤務時間帯)'!$D$5:$L$45,9,FALSE)))</f>
        <v/>
      </c>
      <c r="AP110" s="188" t="str">
        <f>IF(AP109="","",IF(OR(AP109="常-休1",AP109="常-休2",AP109="常-休3"),IF(OR($G109="非・専",$G109="非・兼"),"-",VLOOKUP(AP109,'シフト記号表（勤務時間帯)'!$D$5:$L$45,9,FALSE)),VLOOKUP(AP109,'シフト記号表（勤務時間帯)'!$D$5:$L$45,9,FALSE)))</f>
        <v/>
      </c>
      <c r="AQ110" s="189" t="str">
        <f>IF(AQ109="","",IF(OR(AQ109="常-休1",AQ109="常-休2",AQ109="常-休3"),IF(OR($G109="非・専",$G109="非・兼"),"-",VLOOKUP(AQ109,'シフト記号表（勤務時間帯)'!$D$5:$L$45,9,FALSE)),VLOOKUP(AQ109,'シフト記号表（勤務時間帯)'!$D$5:$L$45,9,FALSE)))</f>
        <v/>
      </c>
      <c r="AR110" s="189" t="str">
        <f>IF(AR109="","",IF(OR(AR109="常-休1",AR109="常-休2",AR109="常-休3"),IF(OR($G109="非・専",$G109="非・兼"),"-",VLOOKUP(AR109,'シフト記号表（勤務時間帯)'!$D$5:$L$45,9,FALSE)),VLOOKUP(AR109,'シフト記号表（勤務時間帯)'!$D$5:$L$45,9,FALSE)))</f>
        <v/>
      </c>
      <c r="AS110" s="189" t="str">
        <f>IF(AS109="","",IF(OR(AS109="常-休1",AS109="常-休2",AS109="常-休3"),IF(OR($G109="非・専",$G109="非・兼"),"-",VLOOKUP(AS109,'シフト記号表（勤務時間帯)'!$D$5:$L$45,9,FALSE)),VLOOKUP(AS109,'シフト記号表（勤務時間帯)'!$D$5:$L$45,9,FALSE)))</f>
        <v/>
      </c>
      <c r="AT110" s="189" t="str">
        <f>IF(AT109="","",IF(OR(AT109="常-休1",AT109="常-休2",AT109="常-休3"),IF(OR($G109="非・専",$G109="非・兼"),"-",VLOOKUP(AT109,'シフト記号表（勤務時間帯)'!$D$5:$L$45,9,FALSE)),VLOOKUP(AT109,'シフト記号表（勤務時間帯)'!$D$5:$L$45,9,FALSE)))</f>
        <v/>
      </c>
      <c r="AU110" s="189" t="str">
        <f>IF(AU109="","",IF(OR(AU109="常-休1",AU109="常-休2",AU109="常-休3"),IF(OR($G109="非・専",$G109="非・兼"),"-",VLOOKUP(AU109,'シフト記号表（勤務時間帯)'!$D$5:$L$45,9,FALSE)),VLOOKUP(AU109,'シフト記号表（勤務時間帯)'!$D$5:$L$45,9,FALSE)))</f>
        <v/>
      </c>
      <c r="AV110" s="190" t="str">
        <f>IF(AV109="","",IF(OR(AV109="常-休1",AV109="常-休2",AV109="常-休3"),IF(OR($G109="非・専",$G109="非・兼"),"-",VLOOKUP(AV109,'シフト記号表（勤務時間帯)'!$D$5:$L$45,9,FALSE)),VLOOKUP(AV109,'シフト記号表（勤務時間帯)'!$D$5:$L$45,9,FALSE)))</f>
        <v/>
      </c>
      <c r="AW110" s="188" t="str">
        <f>IF(AW109="","",IF(OR(AW109="常-休1",AW109="常-休2",AW109="常-休3"),IF(OR($G109="非・専",$G109="非・兼"),"-",VLOOKUP(AW109,'シフト記号表（勤務時間帯)'!$D$5:$L$45,9,FALSE)),VLOOKUP(AW109,'シフト記号表（勤務時間帯)'!$D$5:$L$45,9,FALSE)))</f>
        <v/>
      </c>
      <c r="AX110" s="189" t="str">
        <f>IF(AX109="","",IF(OR(AX109="常-休1",AX109="常-休2",AX109="常-休3"),IF(OR($G109="非・専",$G109="非・兼"),"-",VLOOKUP(AX109,'シフト記号表（勤務時間帯)'!$D$5:$L$45,9,FALSE)),VLOOKUP(AX109,'シフト記号表（勤務時間帯)'!$D$5:$L$45,9,FALSE)))</f>
        <v/>
      </c>
      <c r="AY110" s="190" t="str">
        <f>IF(AY109="","",IF(OR(AY109="常-休1",AY109="常-休2",AY109="常-休3"),IF(OR($G109="非・専",$G109="非・兼"),"-",VLOOKUP(AY109,'シフト記号表（勤務時間帯)'!$D$5:$L$45,9,FALSE)),VLOOKUP(AY109,'シフト記号表（勤務時間帯)'!$D$5:$L$45,9,FALSE)))</f>
        <v/>
      </c>
      <c r="AZ110" s="199">
        <f>IF($BE$3="予定",SUM(U110:AV110),IF($BE$3="実績",SUM(U110:AY110),""))</f>
        <v>0</v>
      </c>
      <c r="BA110" s="218">
        <f>AZ110-SUMIF(U111:AY111,"基準",U110:AY110)-SUMIF(U111:AY111,"医ケア",U110:AY110)-SUMIF(U111:AY111,"医連携",U110:AY110)</f>
        <v>0</v>
      </c>
      <c r="BB110" s="201">
        <f>SUMIF(U111:AY111,"基準",U110:AY110)</f>
        <v>0</v>
      </c>
      <c r="BC110" s="202" t="e">
        <f>AZ110/$BE$6</f>
        <v>#DIV/0!</v>
      </c>
      <c r="BD110" s="220" t="e">
        <f>BA110/$BE$6</f>
        <v>#DIV/0!</v>
      </c>
      <c r="BE110" s="321"/>
      <c r="BF110" s="322"/>
      <c r="BG110" s="322"/>
      <c r="BH110" s="322"/>
      <c r="BI110" s="323"/>
      <c r="BJ110" s="338"/>
    </row>
    <row r="111" spans="2:62" ht="20.25" customHeight="1" x14ac:dyDescent="0.4">
      <c r="B111" s="303"/>
      <c r="C111" s="310"/>
      <c r="D111" s="311"/>
      <c r="E111" s="312"/>
      <c r="F111" s="259"/>
      <c r="G111" s="313"/>
      <c r="H111" s="299"/>
      <c r="I111" s="300"/>
      <c r="J111" s="300"/>
      <c r="K111" s="301"/>
      <c r="L111" s="302"/>
      <c r="M111" s="314"/>
      <c r="N111" s="332"/>
      <c r="O111" s="333"/>
      <c r="P111" s="333"/>
      <c r="Q111" s="334"/>
      <c r="R111" s="335" t="str">
        <f>IF(COUNTIF(F110,"看護職員"),"基準・基準_加・医ケア基本報酬・医療連携",IF(COUNTIF(プルダウン・リスト!$C$32:$C$40,'別紙2-1　勤務体制・勤務形態一覧表（児通所）'!F110),"基準職員","－"))</f>
        <v>－</v>
      </c>
      <c r="S111" s="336"/>
      <c r="T111" s="337"/>
      <c r="U111" s="122"/>
      <c r="V111" s="123"/>
      <c r="W111" s="123"/>
      <c r="X111" s="123"/>
      <c r="Y111" s="123"/>
      <c r="Z111" s="123"/>
      <c r="AA111" s="124"/>
      <c r="AB111" s="122"/>
      <c r="AC111" s="123"/>
      <c r="AD111" s="123"/>
      <c r="AE111" s="123"/>
      <c r="AF111" s="123"/>
      <c r="AG111" s="123"/>
      <c r="AH111" s="124"/>
      <c r="AI111" s="122"/>
      <c r="AJ111" s="123"/>
      <c r="AK111" s="123"/>
      <c r="AL111" s="123"/>
      <c r="AM111" s="123"/>
      <c r="AN111" s="123"/>
      <c r="AO111" s="124"/>
      <c r="AP111" s="122"/>
      <c r="AQ111" s="123"/>
      <c r="AR111" s="123"/>
      <c r="AS111" s="123"/>
      <c r="AT111" s="123"/>
      <c r="AU111" s="123"/>
      <c r="AV111" s="124"/>
      <c r="AW111" s="122"/>
      <c r="AX111" s="123"/>
      <c r="AY111" s="124"/>
      <c r="AZ111" s="203"/>
      <c r="BA111" s="204"/>
      <c r="BB111" s="205"/>
      <c r="BC111" s="206"/>
      <c r="BD111" s="207"/>
      <c r="BE111" s="321"/>
      <c r="BF111" s="322"/>
      <c r="BG111" s="322"/>
      <c r="BH111" s="322"/>
      <c r="BI111" s="323"/>
      <c r="BJ111" s="338"/>
    </row>
    <row r="112" spans="2:62" ht="20.25" customHeight="1" x14ac:dyDescent="0.4">
      <c r="B112" s="303">
        <f t="shared" si="15"/>
        <v>31</v>
      </c>
      <c r="C112" s="304"/>
      <c r="D112" s="305"/>
      <c r="E112" s="306"/>
      <c r="F112" s="257"/>
      <c r="G112" s="313"/>
      <c r="H112" s="293"/>
      <c r="I112" s="294"/>
      <c r="J112" s="294"/>
      <c r="K112" s="295"/>
      <c r="L112" s="302"/>
      <c r="M112" s="314"/>
      <c r="N112" s="315"/>
      <c r="O112" s="316"/>
      <c r="P112" s="316"/>
      <c r="Q112" s="317"/>
      <c r="R112" s="318" t="s">
        <v>23</v>
      </c>
      <c r="S112" s="319"/>
      <c r="T112" s="320"/>
      <c r="U112" s="37"/>
      <c r="V112" s="38"/>
      <c r="W112" s="38"/>
      <c r="X112" s="38"/>
      <c r="Y112" s="38"/>
      <c r="Z112" s="38"/>
      <c r="AA112" s="39"/>
      <c r="AB112" s="37"/>
      <c r="AC112" s="38"/>
      <c r="AD112" s="38"/>
      <c r="AE112" s="38"/>
      <c r="AF112" s="38"/>
      <c r="AG112" s="38"/>
      <c r="AH112" s="39"/>
      <c r="AI112" s="37"/>
      <c r="AJ112" s="38"/>
      <c r="AK112" s="38"/>
      <c r="AL112" s="38"/>
      <c r="AM112" s="38"/>
      <c r="AN112" s="38"/>
      <c r="AO112" s="39"/>
      <c r="AP112" s="37"/>
      <c r="AQ112" s="38"/>
      <c r="AR112" s="38"/>
      <c r="AS112" s="38"/>
      <c r="AT112" s="38"/>
      <c r="AU112" s="38"/>
      <c r="AV112" s="39"/>
      <c r="AW112" s="37"/>
      <c r="AX112" s="38"/>
      <c r="AY112" s="39"/>
      <c r="AZ112" s="208"/>
      <c r="BA112" s="209"/>
      <c r="BB112" s="210"/>
      <c r="BC112" s="211"/>
      <c r="BD112" s="212"/>
      <c r="BE112" s="321"/>
      <c r="BF112" s="322"/>
      <c r="BG112" s="322"/>
      <c r="BH112" s="322"/>
      <c r="BI112" s="323"/>
      <c r="BJ112" s="338"/>
    </row>
    <row r="113" spans="2:62" ht="20.25" customHeight="1" x14ac:dyDescent="0.4">
      <c r="B113" s="303"/>
      <c r="C113" s="307"/>
      <c r="D113" s="308"/>
      <c r="E113" s="309"/>
      <c r="F113" s="173">
        <f>C112</f>
        <v>0</v>
      </c>
      <c r="G113" s="313"/>
      <c r="H113" s="296"/>
      <c r="I113" s="297"/>
      <c r="J113" s="297"/>
      <c r="K113" s="298"/>
      <c r="L113" s="302"/>
      <c r="M113" s="314"/>
      <c r="N113" s="329"/>
      <c r="O113" s="330"/>
      <c r="P113" s="330"/>
      <c r="Q113" s="331"/>
      <c r="R113" s="326" t="s">
        <v>9</v>
      </c>
      <c r="S113" s="327"/>
      <c r="T113" s="328"/>
      <c r="U113" s="188" t="str">
        <f>IF(U112="","",IF(OR(U112="常-休1",U112="常-休2",U112="常-休3"),IF(OR($G112="非・専",$G112="非・兼"),"-",VLOOKUP(U112,'シフト記号表（勤務時間帯)'!$D$5:$L$45,9,FALSE)),VLOOKUP(U112,'シフト記号表（勤務時間帯)'!$D$5:$L$45,9,FALSE)))</f>
        <v/>
      </c>
      <c r="V113" s="189" t="str">
        <f>IF(V112="","",IF(OR(V112="常-休1",V112="常-休2",V112="常-休3"),IF(OR($G112="非・専",$G112="非・兼"),"-",VLOOKUP(V112,'シフト記号表（勤務時間帯)'!$D$5:$L$45,9,FALSE)),VLOOKUP(V112,'シフト記号表（勤務時間帯)'!$D$5:$L$45,9,FALSE)))</f>
        <v/>
      </c>
      <c r="W113" s="189" t="str">
        <f>IF(W112="","",IF(OR(W112="常-休1",W112="常-休2",W112="常-休3"),IF(OR($G112="非・専",$G112="非・兼"),"-",VLOOKUP(W112,'シフト記号表（勤務時間帯)'!$D$5:$L$45,9,FALSE)),VLOOKUP(W112,'シフト記号表（勤務時間帯)'!$D$5:$L$45,9,FALSE)))</f>
        <v/>
      </c>
      <c r="X113" s="189" t="str">
        <f>IF(X112="","",IF(OR(X112="常-休1",X112="常-休2",X112="常-休3"),IF(OR($G112="非・専",$G112="非・兼"),"-",VLOOKUP(X112,'シフト記号表（勤務時間帯)'!$D$5:$L$45,9,FALSE)),VLOOKUP(X112,'シフト記号表（勤務時間帯)'!$D$5:$L$45,9,FALSE)))</f>
        <v/>
      </c>
      <c r="Y113" s="189" t="str">
        <f>IF(Y112="","",IF(OR(Y112="常-休1",Y112="常-休2",Y112="常-休3"),IF(OR($G112="非・専",$G112="非・兼"),"-",VLOOKUP(Y112,'シフト記号表（勤務時間帯)'!$D$5:$L$45,9,FALSE)),VLOOKUP(Y112,'シフト記号表（勤務時間帯)'!$D$5:$L$45,9,FALSE)))</f>
        <v/>
      </c>
      <c r="Z113" s="189" t="str">
        <f>IF(Z112="","",IF(OR(Z112="常-休1",Z112="常-休2",Z112="常-休3"),IF(OR($G112="非・専",$G112="非・兼"),"-",VLOOKUP(Z112,'シフト記号表（勤務時間帯)'!$D$5:$L$45,9,FALSE)),VLOOKUP(Z112,'シフト記号表（勤務時間帯)'!$D$5:$L$45,9,FALSE)))</f>
        <v/>
      </c>
      <c r="AA113" s="190" t="str">
        <f>IF(AA112="","",IF(OR(AA112="常-休1",AA112="常-休2",AA112="常-休3"),IF(OR($G112="非・専",$G112="非・兼"),"-",VLOOKUP(AA112,'シフト記号表（勤務時間帯)'!$D$5:$L$45,9,FALSE)),VLOOKUP(AA112,'シフト記号表（勤務時間帯)'!$D$5:$L$45,9,FALSE)))</f>
        <v/>
      </c>
      <c r="AB113" s="188" t="str">
        <f>IF(AB112="","",IF(OR(AB112="常-休1",AB112="常-休2",AB112="常-休3"),IF(OR($G112="非・専",$G112="非・兼"),"-",VLOOKUP(AB112,'シフト記号表（勤務時間帯)'!$D$5:$L$45,9,FALSE)),VLOOKUP(AB112,'シフト記号表（勤務時間帯)'!$D$5:$L$45,9,FALSE)))</f>
        <v/>
      </c>
      <c r="AC113" s="189" t="str">
        <f>IF(AC112="","",IF(OR(AC112="常-休1",AC112="常-休2",AC112="常-休3"),IF(OR($G112="非・専",$G112="非・兼"),"-",VLOOKUP(AC112,'シフト記号表（勤務時間帯)'!$D$5:$L$45,9,FALSE)),VLOOKUP(AC112,'シフト記号表（勤務時間帯)'!$D$5:$L$45,9,FALSE)))</f>
        <v/>
      </c>
      <c r="AD113" s="189" t="str">
        <f>IF(AD112="","",IF(OR(AD112="常-休1",AD112="常-休2",AD112="常-休3"),IF(OR($G112="非・専",$G112="非・兼"),"-",VLOOKUP(AD112,'シフト記号表（勤務時間帯)'!$D$5:$L$45,9,FALSE)),VLOOKUP(AD112,'シフト記号表（勤務時間帯)'!$D$5:$L$45,9,FALSE)))</f>
        <v/>
      </c>
      <c r="AE113" s="189" t="str">
        <f>IF(AE112="","",IF(OR(AE112="常-休1",AE112="常-休2",AE112="常-休3"),IF(OR($G112="非・専",$G112="非・兼"),"-",VLOOKUP(AE112,'シフト記号表（勤務時間帯)'!$D$5:$L$45,9,FALSE)),VLOOKUP(AE112,'シフト記号表（勤務時間帯)'!$D$5:$L$45,9,FALSE)))</f>
        <v/>
      </c>
      <c r="AF113" s="189" t="str">
        <f>IF(AF112="","",IF(OR(AF112="常-休1",AF112="常-休2",AF112="常-休3"),IF(OR($G112="非・専",$G112="非・兼"),"-",VLOOKUP(AF112,'シフト記号表（勤務時間帯)'!$D$5:$L$45,9,FALSE)),VLOOKUP(AF112,'シフト記号表（勤務時間帯)'!$D$5:$L$45,9,FALSE)))</f>
        <v/>
      </c>
      <c r="AG113" s="189" t="str">
        <f>IF(AG112="","",IF(OR(AG112="常-休1",AG112="常-休2",AG112="常-休3"),IF(OR($G112="非・専",$G112="非・兼"),"-",VLOOKUP(AG112,'シフト記号表（勤務時間帯)'!$D$5:$L$45,9,FALSE)),VLOOKUP(AG112,'シフト記号表（勤務時間帯)'!$D$5:$L$45,9,FALSE)))</f>
        <v/>
      </c>
      <c r="AH113" s="190" t="str">
        <f>IF(AH112="","",IF(OR(AH112="常-休1",AH112="常-休2",AH112="常-休3"),IF(OR($G112="非・専",$G112="非・兼"),"-",VLOOKUP(AH112,'シフト記号表（勤務時間帯)'!$D$5:$L$45,9,FALSE)),VLOOKUP(AH112,'シフト記号表（勤務時間帯)'!$D$5:$L$45,9,FALSE)))</f>
        <v/>
      </c>
      <c r="AI113" s="188" t="str">
        <f>IF(AI112="","",IF(OR(AI112="常-休1",AI112="常-休2",AI112="常-休3"),IF(OR($G112="非・専",$G112="非・兼"),"-",VLOOKUP(AI112,'シフト記号表（勤務時間帯)'!$D$5:$L$45,9,FALSE)),VLOOKUP(AI112,'シフト記号表（勤務時間帯)'!$D$5:$L$45,9,FALSE)))</f>
        <v/>
      </c>
      <c r="AJ113" s="189" t="str">
        <f>IF(AJ112="","",IF(OR(AJ112="常-休1",AJ112="常-休2",AJ112="常-休3"),IF(OR($G112="非・専",$G112="非・兼"),"-",VLOOKUP(AJ112,'シフト記号表（勤務時間帯)'!$D$5:$L$45,9,FALSE)),VLOOKUP(AJ112,'シフト記号表（勤務時間帯)'!$D$5:$L$45,9,FALSE)))</f>
        <v/>
      </c>
      <c r="AK113" s="189" t="str">
        <f>IF(AK112="","",IF(OR(AK112="常-休1",AK112="常-休2",AK112="常-休3"),IF(OR($G112="非・専",$G112="非・兼"),"-",VLOOKUP(AK112,'シフト記号表（勤務時間帯)'!$D$5:$L$45,9,FALSE)),VLOOKUP(AK112,'シフト記号表（勤務時間帯)'!$D$5:$L$45,9,FALSE)))</f>
        <v/>
      </c>
      <c r="AL113" s="189" t="str">
        <f>IF(AL112="","",IF(OR(AL112="常-休1",AL112="常-休2",AL112="常-休3"),IF(OR($G112="非・専",$G112="非・兼"),"-",VLOOKUP(AL112,'シフト記号表（勤務時間帯)'!$D$5:$L$45,9,FALSE)),VLOOKUP(AL112,'シフト記号表（勤務時間帯)'!$D$5:$L$45,9,FALSE)))</f>
        <v/>
      </c>
      <c r="AM113" s="189" t="str">
        <f>IF(AM112="","",IF(OR(AM112="常-休1",AM112="常-休2",AM112="常-休3"),IF(OR($G112="非・専",$G112="非・兼"),"-",VLOOKUP(AM112,'シフト記号表（勤務時間帯)'!$D$5:$L$45,9,FALSE)),VLOOKUP(AM112,'シフト記号表（勤務時間帯)'!$D$5:$L$45,9,FALSE)))</f>
        <v/>
      </c>
      <c r="AN113" s="189" t="str">
        <f>IF(AN112="","",IF(OR(AN112="常-休1",AN112="常-休2",AN112="常-休3"),IF(OR($G112="非・専",$G112="非・兼"),"-",VLOOKUP(AN112,'シフト記号表（勤務時間帯)'!$D$5:$L$45,9,FALSE)),VLOOKUP(AN112,'シフト記号表（勤務時間帯)'!$D$5:$L$45,9,FALSE)))</f>
        <v/>
      </c>
      <c r="AO113" s="190" t="str">
        <f>IF(AO112="","",IF(OR(AO112="常-休1",AO112="常-休2",AO112="常-休3"),IF(OR($G112="非・専",$G112="非・兼"),"-",VLOOKUP(AO112,'シフト記号表（勤務時間帯)'!$D$5:$L$45,9,FALSE)),VLOOKUP(AO112,'シフト記号表（勤務時間帯)'!$D$5:$L$45,9,FALSE)))</f>
        <v/>
      </c>
      <c r="AP113" s="188" t="str">
        <f>IF(AP112="","",IF(OR(AP112="常-休1",AP112="常-休2",AP112="常-休3"),IF(OR($G112="非・専",$G112="非・兼"),"-",VLOOKUP(AP112,'シフト記号表（勤務時間帯)'!$D$5:$L$45,9,FALSE)),VLOOKUP(AP112,'シフト記号表（勤務時間帯)'!$D$5:$L$45,9,FALSE)))</f>
        <v/>
      </c>
      <c r="AQ113" s="189" t="str">
        <f>IF(AQ112="","",IF(OR(AQ112="常-休1",AQ112="常-休2",AQ112="常-休3"),IF(OR($G112="非・専",$G112="非・兼"),"-",VLOOKUP(AQ112,'シフト記号表（勤務時間帯)'!$D$5:$L$45,9,FALSE)),VLOOKUP(AQ112,'シフト記号表（勤務時間帯)'!$D$5:$L$45,9,FALSE)))</f>
        <v/>
      </c>
      <c r="AR113" s="189" t="str">
        <f>IF(AR112="","",IF(OR(AR112="常-休1",AR112="常-休2",AR112="常-休3"),IF(OR($G112="非・専",$G112="非・兼"),"-",VLOOKUP(AR112,'シフト記号表（勤務時間帯)'!$D$5:$L$45,9,FALSE)),VLOOKUP(AR112,'シフト記号表（勤務時間帯)'!$D$5:$L$45,9,FALSE)))</f>
        <v/>
      </c>
      <c r="AS113" s="189" t="str">
        <f>IF(AS112="","",IF(OR(AS112="常-休1",AS112="常-休2",AS112="常-休3"),IF(OR($G112="非・専",$G112="非・兼"),"-",VLOOKUP(AS112,'シフト記号表（勤務時間帯)'!$D$5:$L$45,9,FALSE)),VLOOKUP(AS112,'シフト記号表（勤務時間帯)'!$D$5:$L$45,9,FALSE)))</f>
        <v/>
      </c>
      <c r="AT113" s="189" t="str">
        <f>IF(AT112="","",IF(OR(AT112="常-休1",AT112="常-休2",AT112="常-休3"),IF(OR($G112="非・専",$G112="非・兼"),"-",VLOOKUP(AT112,'シフト記号表（勤務時間帯)'!$D$5:$L$45,9,FALSE)),VLOOKUP(AT112,'シフト記号表（勤務時間帯)'!$D$5:$L$45,9,FALSE)))</f>
        <v/>
      </c>
      <c r="AU113" s="189" t="str">
        <f>IF(AU112="","",IF(OR(AU112="常-休1",AU112="常-休2",AU112="常-休3"),IF(OR($G112="非・専",$G112="非・兼"),"-",VLOOKUP(AU112,'シフト記号表（勤務時間帯)'!$D$5:$L$45,9,FALSE)),VLOOKUP(AU112,'シフト記号表（勤務時間帯)'!$D$5:$L$45,9,FALSE)))</f>
        <v/>
      </c>
      <c r="AV113" s="190" t="str">
        <f>IF(AV112="","",IF(OR(AV112="常-休1",AV112="常-休2",AV112="常-休3"),IF(OR($G112="非・専",$G112="非・兼"),"-",VLOOKUP(AV112,'シフト記号表（勤務時間帯)'!$D$5:$L$45,9,FALSE)),VLOOKUP(AV112,'シフト記号表（勤務時間帯)'!$D$5:$L$45,9,FALSE)))</f>
        <v/>
      </c>
      <c r="AW113" s="188" t="str">
        <f>IF(AW112="","",IF(OR(AW112="常-休1",AW112="常-休2",AW112="常-休3"),IF(OR($G112="非・専",$G112="非・兼"),"-",VLOOKUP(AW112,'シフト記号表（勤務時間帯)'!$D$5:$L$45,9,FALSE)),VLOOKUP(AW112,'シフト記号表（勤務時間帯)'!$D$5:$L$45,9,FALSE)))</f>
        <v/>
      </c>
      <c r="AX113" s="189" t="str">
        <f>IF(AX112="","",IF(OR(AX112="常-休1",AX112="常-休2",AX112="常-休3"),IF(OR($G112="非・専",$G112="非・兼"),"-",VLOOKUP(AX112,'シフト記号表（勤務時間帯)'!$D$5:$L$45,9,FALSE)),VLOOKUP(AX112,'シフト記号表（勤務時間帯)'!$D$5:$L$45,9,FALSE)))</f>
        <v/>
      </c>
      <c r="AY113" s="190" t="str">
        <f>IF(AY112="","",IF(OR(AY112="常-休1",AY112="常-休2",AY112="常-休3"),IF(OR($G112="非・専",$G112="非・兼"),"-",VLOOKUP(AY112,'シフト記号表（勤務時間帯)'!$D$5:$L$45,9,FALSE)),VLOOKUP(AY112,'シフト記号表（勤務時間帯)'!$D$5:$L$45,9,FALSE)))</f>
        <v/>
      </c>
      <c r="AZ113" s="199">
        <f>IF($BE$3="予定",SUM(U113:AV113),IF($BE$3="実績",SUM(U113:AY113),""))</f>
        <v>0</v>
      </c>
      <c r="BA113" s="218">
        <f>AZ113-SUMIF(U114:AY114,"基準",U113:AY113)-SUMIF(U114:AY114,"医ケア",U113:AY113)-SUMIF(U114:AY114,"医連携",U113:AY113)</f>
        <v>0</v>
      </c>
      <c r="BB113" s="201">
        <f>SUMIF(U114:AY114,"基準",U113:AY113)</f>
        <v>0</v>
      </c>
      <c r="BC113" s="202" t="e">
        <f>AZ113/$BE$6</f>
        <v>#DIV/0!</v>
      </c>
      <c r="BD113" s="220" t="e">
        <f>BA113/$BE$6</f>
        <v>#DIV/0!</v>
      </c>
      <c r="BE113" s="321"/>
      <c r="BF113" s="322"/>
      <c r="BG113" s="322"/>
      <c r="BH113" s="322"/>
      <c r="BI113" s="323"/>
      <c r="BJ113" s="338"/>
    </row>
    <row r="114" spans="2:62" ht="20.25" customHeight="1" x14ac:dyDescent="0.4">
      <c r="B114" s="303"/>
      <c r="C114" s="310"/>
      <c r="D114" s="311"/>
      <c r="E114" s="312"/>
      <c r="F114" s="259"/>
      <c r="G114" s="313"/>
      <c r="H114" s="299"/>
      <c r="I114" s="300"/>
      <c r="J114" s="300"/>
      <c r="K114" s="301"/>
      <c r="L114" s="302"/>
      <c r="M114" s="314"/>
      <c r="N114" s="332"/>
      <c r="O114" s="333"/>
      <c r="P114" s="333"/>
      <c r="Q114" s="334"/>
      <c r="R114" s="335" t="str">
        <f>IF(COUNTIF(F113,"看護職員"),"基準・基準_加・医ケア基本報酬・医療連携",IF(COUNTIF(プルダウン・リスト!$C$32:$C$40,'別紙2-1　勤務体制・勤務形態一覧表（児通所）'!F113),"基準職員","－"))</f>
        <v>－</v>
      </c>
      <c r="S114" s="336"/>
      <c r="T114" s="337"/>
      <c r="U114" s="122"/>
      <c r="V114" s="123"/>
      <c r="W114" s="123"/>
      <c r="X114" s="123"/>
      <c r="Y114" s="123"/>
      <c r="Z114" s="123"/>
      <c r="AA114" s="124"/>
      <c r="AB114" s="122"/>
      <c r="AC114" s="123"/>
      <c r="AD114" s="123"/>
      <c r="AE114" s="123"/>
      <c r="AF114" s="123"/>
      <c r="AG114" s="123"/>
      <c r="AH114" s="124"/>
      <c r="AI114" s="122"/>
      <c r="AJ114" s="123"/>
      <c r="AK114" s="123"/>
      <c r="AL114" s="123"/>
      <c r="AM114" s="123"/>
      <c r="AN114" s="123"/>
      <c r="AO114" s="124"/>
      <c r="AP114" s="122"/>
      <c r="AQ114" s="123"/>
      <c r="AR114" s="123"/>
      <c r="AS114" s="123"/>
      <c r="AT114" s="123"/>
      <c r="AU114" s="123"/>
      <c r="AV114" s="124"/>
      <c r="AW114" s="122"/>
      <c r="AX114" s="123"/>
      <c r="AY114" s="124"/>
      <c r="AZ114" s="203"/>
      <c r="BA114" s="204"/>
      <c r="BB114" s="205"/>
      <c r="BC114" s="206"/>
      <c r="BD114" s="207"/>
      <c r="BE114" s="321"/>
      <c r="BF114" s="322"/>
      <c r="BG114" s="322"/>
      <c r="BH114" s="322"/>
      <c r="BI114" s="323"/>
      <c r="BJ114" s="338"/>
    </row>
    <row r="115" spans="2:62" ht="20.25" customHeight="1" x14ac:dyDescent="0.4">
      <c r="B115" s="303">
        <f t="shared" si="14"/>
        <v>32</v>
      </c>
      <c r="C115" s="304"/>
      <c r="D115" s="305"/>
      <c r="E115" s="306"/>
      <c r="F115" s="257"/>
      <c r="G115" s="313"/>
      <c r="H115" s="293"/>
      <c r="I115" s="294"/>
      <c r="J115" s="294"/>
      <c r="K115" s="295"/>
      <c r="L115" s="302"/>
      <c r="M115" s="314"/>
      <c r="N115" s="315"/>
      <c r="O115" s="316"/>
      <c r="P115" s="316"/>
      <c r="Q115" s="317"/>
      <c r="R115" s="318" t="s">
        <v>23</v>
      </c>
      <c r="S115" s="319"/>
      <c r="T115" s="320"/>
      <c r="U115" s="37"/>
      <c r="V115" s="38"/>
      <c r="W115" s="38"/>
      <c r="X115" s="38"/>
      <c r="Y115" s="38"/>
      <c r="Z115" s="38"/>
      <c r="AA115" s="39"/>
      <c r="AB115" s="37"/>
      <c r="AC115" s="38"/>
      <c r="AD115" s="38"/>
      <c r="AE115" s="38"/>
      <c r="AF115" s="38"/>
      <c r="AG115" s="38"/>
      <c r="AH115" s="39"/>
      <c r="AI115" s="37"/>
      <c r="AJ115" s="38"/>
      <c r="AK115" s="38"/>
      <c r="AL115" s="38"/>
      <c r="AM115" s="38"/>
      <c r="AN115" s="38"/>
      <c r="AO115" s="39"/>
      <c r="AP115" s="37"/>
      <c r="AQ115" s="38"/>
      <c r="AR115" s="38"/>
      <c r="AS115" s="38"/>
      <c r="AT115" s="38"/>
      <c r="AU115" s="38"/>
      <c r="AV115" s="39"/>
      <c r="AW115" s="37"/>
      <c r="AX115" s="38"/>
      <c r="AY115" s="39"/>
      <c r="AZ115" s="208"/>
      <c r="BA115" s="209"/>
      <c r="BB115" s="210"/>
      <c r="BC115" s="211"/>
      <c r="BD115" s="212"/>
      <c r="BE115" s="321"/>
      <c r="BF115" s="322"/>
      <c r="BG115" s="322"/>
      <c r="BH115" s="322"/>
      <c r="BI115" s="323"/>
      <c r="BJ115" s="338"/>
    </row>
    <row r="116" spans="2:62" ht="20.25" customHeight="1" x14ac:dyDescent="0.4">
      <c r="B116" s="303"/>
      <c r="C116" s="307"/>
      <c r="D116" s="308"/>
      <c r="E116" s="309"/>
      <c r="F116" s="173">
        <f>C115</f>
        <v>0</v>
      </c>
      <c r="G116" s="313"/>
      <c r="H116" s="296"/>
      <c r="I116" s="297"/>
      <c r="J116" s="297"/>
      <c r="K116" s="298"/>
      <c r="L116" s="302"/>
      <c r="M116" s="314"/>
      <c r="N116" s="329"/>
      <c r="O116" s="330"/>
      <c r="P116" s="330"/>
      <c r="Q116" s="331"/>
      <c r="R116" s="326" t="s">
        <v>9</v>
      </c>
      <c r="S116" s="327"/>
      <c r="T116" s="328"/>
      <c r="U116" s="188" t="str">
        <f>IF(U115="","",IF(OR(U115="常-休1",U115="常-休2",U115="常-休3"),IF(OR($G115="非・専",$G115="非・兼"),"-",VLOOKUP(U115,'シフト記号表（勤務時間帯)'!$D$5:$L$45,9,FALSE)),VLOOKUP(U115,'シフト記号表（勤務時間帯)'!$D$5:$L$45,9,FALSE)))</f>
        <v/>
      </c>
      <c r="V116" s="189" t="str">
        <f>IF(V115="","",IF(OR(V115="常-休1",V115="常-休2",V115="常-休3"),IF(OR($G115="非・専",$G115="非・兼"),"-",VLOOKUP(V115,'シフト記号表（勤務時間帯)'!$D$5:$L$45,9,FALSE)),VLOOKUP(V115,'シフト記号表（勤務時間帯)'!$D$5:$L$45,9,FALSE)))</f>
        <v/>
      </c>
      <c r="W116" s="189" t="str">
        <f>IF(W115="","",IF(OR(W115="常-休1",W115="常-休2",W115="常-休3"),IF(OR($G115="非・専",$G115="非・兼"),"-",VLOOKUP(W115,'シフト記号表（勤務時間帯)'!$D$5:$L$45,9,FALSE)),VLOOKUP(W115,'シフト記号表（勤務時間帯)'!$D$5:$L$45,9,FALSE)))</f>
        <v/>
      </c>
      <c r="X116" s="189" t="str">
        <f>IF(X115="","",IF(OR(X115="常-休1",X115="常-休2",X115="常-休3"),IF(OR($G115="非・専",$G115="非・兼"),"-",VLOOKUP(X115,'シフト記号表（勤務時間帯)'!$D$5:$L$45,9,FALSE)),VLOOKUP(X115,'シフト記号表（勤務時間帯)'!$D$5:$L$45,9,FALSE)))</f>
        <v/>
      </c>
      <c r="Y116" s="189" t="str">
        <f>IF(Y115="","",IF(OR(Y115="常-休1",Y115="常-休2",Y115="常-休3"),IF(OR($G115="非・専",$G115="非・兼"),"-",VLOOKUP(Y115,'シフト記号表（勤務時間帯)'!$D$5:$L$45,9,FALSE)),VLOOKUP(Y115,'シフト記号表（勤務時間帯)'!$D$5:$L$45,9,FALSE)))</f>
        <v/>
      </c>
      <c r="Z116" s="189" t="str">
        <f>IF(Z115="","",IF(OR(Z115="常-休1",Z115="常-休2",Z115="常-休3"),IF(OR($G115="非・専",$G115="非・兼"),"-",VLOOKUP(Z115,'シフト記号表（勤務時間帯)'!$D$5:$L$45,9,FALSE)),VLOOKUP(Z115,'シフト記号表（勤務時間帯)'!$D$5:$L$45,9,FALSE)))</f>
        <v/>
      </c>
      <c r="AA116" s="190" t="str">
        <f>IF(AA115="","",IF(OR(AA115="常-休1",AA115="常-休2",AA115="常-休3"),IF(OR($G115="非・専",$G115="非・兼"),"-",VLOOKUP(AA115,'シフト記号表（勤務時間帯)'!$D$5:$L$45,9,FALSE)),VLOOKUP(AA115,'シフト記号表（勤務時間帯)'!$D$5:$L$45,9,FALSE)))</f>
        <v/>
      </c>
      <c r="AB116" s="188" t="str">
        <f>IF(AB115="","",IF(OR(AB115="常-休1",AB115="常-休2",AB115="常-休3"),IF(OR($G115="非・専",$G115="非・兼"),"-",VLOOKUP(AB115,'シフト記号表（勤務時間帯)'!$D$5:$L$45,9,FALSE)),VLOOKUP(AB115,'シフト記号表（勤務時間帯)'!$D$5:$L$45,9,FALSE)))</f>
        <v/>
      </c>
      <c r="AC116" s="189" t="str">
        <f>IF(AC115="","",IF(OR(AC115="常-休1",AC115="常-休2",AC115="常-休3"),IF(OR($G115="非・専",$G115="非・兼"),"-",VLOOKUP(AC115,'シフト記号表（勤務時間帯)'!$D$5:$L$45,9,FALSE)),VLOOKUP(AC115,'シフト記号表（勤務時間帯)'!$D$5:$L$45,9,FALSE)))</f>
        <v/>
      </c>
      <c r="AD116" s="189" t="str">
        <f>IF(AD115="","",IF(OR(AD115="常-休1",AD115="常-休2",AD115="常-休3"),IF(OR($G115="非・専",$G115="非・兼"),"-",VLOOKUP(AD115,'シフト記号表（勤務時間帯)'!$D$5:$L$45,9,FALSE)),VLOOKUP(AD115,'シフト記号表（勤務時間帯)'!$D$5:$L$45,9,FALSE)))</f>
        <v/>
      </c>
      <c r="AE116" s="189" t="str">
        <f>IF(AE115="","",IF(OR(AE115="常-休1",AE115="常-休2",AE115="常-休3"),IF(OR($G115="非・専",$G115="非・兼"),"-",VLOOKUP(AE115,'シフト記号表（勤務時間帯)'!$D$5:$L$45,9,FALSE)),VLOOKUP(AE115,'シフト記号表（勤務時間帯)'!$D$5:$L$45,9,FALSE)))</f>
        <v/>
      </c>
      <c r="AF116" s="189" t="str">
        <f>IF(AF115="","",IF(OR(AF115="常-休1",AF115="常-休2",AF115="常-休3"),IF(OR($G115="非・専",$G115="非・兼"),"-",VLOOKUP(AF115,'シフト記号表（勤務時間帯)'!$D$5:$L$45,9,FALSE)),VLOOKUP(AF115,'シフト記号表（勤務時間帯)'!$D$5:$L$45,9,FALSE)))</f>
        <v/>
      </c>
      <c r="AG116" s="189" t="str">
        <f>IF(AG115="","",IF(OR(AG115="常-休1",AG115="常-休2",AG115="常-休3"),IF(OR($G115="非・専",$G115="非・兼"),"-",VLOOKUP(AG115,'シフト記号表（勤務時間帯)'!$D$5:$L$45,9,FALSE)),VLOOKUP(AG115,'シフト記号表（勤務時間帯)'!$D$5:$L$45,9,FALSE)))</f>
        <v/>
      </c>
      <c r="AH116" s="190" t="str">
        <f>IF(AH115="","",IF(OR(AH115="常-休1",AH115="常-休2",AH115="常-休3"),IF(OR($G115="非・専",$G115="非・兼"),"-",VLOOKUP(AH115,'シフト記号表（勤務時間帯)'!$D$5:$L$45,9,FALSE)),VLOOKUP(AH115,'シフト記号表（勤務時間帯)'!$D$5:$L$45,9,FALSE)))</f>
        <v/>
      </c>
      <c r="AI116" s="188" t="str">
        <f>IF(AI115="","",IF(OR(AI115="常-休1",AI115="常-休2",AI115="常-休3"),IF(OR($G115="非・専",$G115="非・兼"),"-",VLOOKUP(AI115,'シフト記号表（勤務時間帯)'!$D$5:$L$45,9,FALSE)),VLOOKUP(AI115,'シフト記号表（勤務時間帯)'!$D$5:$L$45,9,FALSE)))</f>
        <v/>
      </c>
      <c r="AJ116" s="189" t="str">
        <f>IF(AJ115="","",IF(OR(AJ115="常-休1",AJ115="常-休2",AJ115="常-休3"),IF(OR($G115="非・専",$G115="非・兼"),"-",VLOOKUP(AJ115,'シフト記号表（勤務時間帯)'!$D$5:$L$45,9,FALSE)),VLOOKUP(AJ115,'シフト記号表（勤務時間帯)'!$D$5:$L$45,9,FALSE)))</f>
        <v/>
      </c>
      <c r="AK116" s="189" t="str">
        <f>IF(AK115="","",IF(OR(AK115="常-休1",AK115="常-休2",AK115="常-休3"),IF(OR($G115="非・専",$G115="非・兼"),"-",VLOOKUP(AK115,'シフト記号表（勤務時間帯)'!$D$5:$L$45,9,FALSE)),VLOOKUP(AK115,'シフト記号表（勤務時間帯)'!$D$5:$L$45,9,FALSE)))</f>
        <v/>
      </c>
      <c r="AL116" s="189" t="str">
        <f>IF(AL115="","",IF(OR(AL115="常-休1",AL115="常-休2",AL115="常-休3"),IF(OR($G115="非・専",$G115="非・兼"),"-",VLOOKUP(AL115,'シフト記号表（勤務時間帯)'!$D$5:$L$45,9,FALSE)),VLOOKUP(AL115,'シフト記号表（勤務時間帯)'!$D$5:$L$45,9,FALSE)))</f>
        <v/>
      </c>
      <c r="AM116" s="189" t="str">
        <f>IF(AM115="","",IF(OR(AM115="常-休1",AM115="常-休2",AM115="常-休3"),IF(OR($G115="非・専",$G115="非・兼"),"-",VLOOKUP(AM115,'シフト記号表（勤務時間帯)'!$D$5:$L$45,9,FALSE)),VLOOKUP(AM115,'シフト記号表（勤務時間帯)'!$D$5:$L$45,9,FALSE)))</f>
        <v/>
      </c>
      <c r="AN116" s="189" t="str">
        <f>IF(AN115="","",IF(OR(AN115="常-休1",AN115="常-休2",AN115="常-休3"),IF(OR($G115="非・専",$G115="非・兼"),"-",VLOOKUP(AN115,'シフト記号表（勤務時間帯)'!$D$5:$L$45,9,FALSE)),VLOOKUP(AN115,'シフト記号表（勤務時間帯)'!$D$5:$L$45,9,FALSE)))</f>
        <v/>
      </c>
      <c r="AO116" s="190" t="str">
        <f>IF(AO115="","",IF(OR(AO115="常-休1",AO115="常-休2",AO115="常-休3"),IF(OR($G115="非・専",$G115="非・兼"),"-",VLOOKUP(AO115,'シフト記号表（勤務時間帯)'!$D$5:$L$45,9,FALSE)),VLOOKUP(AO115,'シフト記号表（勤務時間帯)'!$D$5:$L$45,9,FALSE)))</f>
        <v/>
      </c>
      <c r="AP116" s="188" t="str">
        <f>IF(AP115="","",IF(OR(AP115="常-休1",AP115="常-休2",AP115="常-休3"),IF(OR($G115="非・専",$G115="非・兼"),"-",VLOOKUP(AP115,'シフト記号表（勤務時間帯)'!$D$5:$L$45,9,FALSE)),VLOOKUP(AP115,'シフト記号表（勤務時間帯)'!$D$5:$L$45,9,FALSE)))</f>
        <v/>
      </c>
      <c r="AQ116" s="189" t="str">
        <f>IF(AQ115="","",IF(OR(AQ115="常-休1",AQ115="常-休2",AQ115="常-休3"),IF(OR($G115="非・専",$G115="非・兼"),"-",VLOOKUP(AQ115,'シフト記号表（勤務時間帯)'!$D$5:$L$45,9,FALSE)),VLOOKUP(AQ115,'シフト記号表（勤務時間帯)'!$D$5:$L$45,9,FALSE)))</f>
        <v/>
      </c>
      <c r="AR116" s="189" t="str">
        <f>IF(AR115="","",IF(OR(AR115="常-休1",AR115="常-休2",AR115="常-休3"),IF(OR($G115="非・専",$G115="非・兼"),"-",VLOOKUP(AR115,'シフト記号表（勤務時間帯)'!$D$5:$L$45,9,FALSE)),VLOOKUP(AR115,'シフト記号表（勤務時間帯)'!$D$5:$L$45,9,FALSE)))</f>
        <v/>
      </c>
      <c r="AS116" s="189" t="str">
        <f>IF(AS115="","",IF(OR(AS115="常-休1",AS115="常-休2",AS115="常-休3"),IF(OR($G115="非・専",$G115="非・兼"),"-",VLOOKUP(AS115,'シフト記号表（勤務時間帯)'!$D$5:$L$45,9,FALSE)),VLOOKUP(AS115,'シフト記号表（勤務時間帯)'!$D$5:$L$45,9,FALSE)))</f>
        <v/>
      </c>
      <c r="AT116" s="189" t="str">
        <f>IF(AT115="","",IF(OR(AT115="常-休1",AT115="常-休2",AT115="常-休3"),IF(OR($G115="非・専",$G115="非・兼"),"-",VLOOKUP(AT115,'シフト記号表（勤務時間帯)'!$D$5:$L$45,9,FALSE)),VLOOKUP(AT115,'シフト記号表（勤務時間帯)'!$D$5:$L$45,9,FALSE)))</f>
        <v/>
      </c>
      <c r="AU116" s="189" t="str">
        <f>IF(AU115="","",IF(OR(AU115="常-休1",AU115="常-休2",AU115="常-休3"),IF(OR($G115="非・専",$G115="非・兼"),"-",VLOOKUP(AU115,'シフト記号表（勤務時間帯)'!$D$5:$L$45,9,FALSE)),VLOOKUP(AU115,'シフト記号表（勤務時間帯)'!$D$5:$L$45,9,FALSE)))</f>
        <v/>
      </c>
      <c r="AV116" s="190" t="str">
        <f>IF(AV115="","",IF(OR(AV115="常-休1",AV115="常-休2",AV115="常-休3"),IF(OR($G115="非・専",$G115="非・兼"),"-",VLOOKUP(AV115,'シフト記号表（勤務時間帯)'!$D$5:$L$45,9,FALSE)),VLOOKUP(AV115,'シフト記号表（勤務時間帯)'!$D$5:$L$45,9,FALSE)))</f>
        <v/>
      </c>
      <c r="AW116" s="188" t="str">
        <f>IF(AW115="","",IF(OR(AW115="常-休1",AW115="常-休2",AW115="常-休3"),IF(OR($G115="非・専",$G115="非・兼"),"-",VLOOKUP(AW115,'シフト記号表（勤務時間帯)'!$D$5:$L$45,9,FALSE)),VLOOKUP(AW115,'シフト記号表（勤務時間帯)'!$D$5:$L$45,9,FALSE)))</f>
        <v/>
      </c>
      <c r="AX116" s="189" t="str">
        <f>IF(AX115="","",IF(OR(AX115="常-休1",AX115="常-休2",AX115="常-休3"),IF(OR($G115="非・専",$G115="非・兼"),"-",VLOOKUP(AX115,'シフト記号表（勤務時間帯)'!$D$5:$L$45,9,FALSE)),VLOOKUP(AX115,'シフト記号表（勤務時間帯)'!$D$5:$L$45,9,FALSE)))</f>
        <v/>
      </c>
      <c r="AY116" s="190" t="str">
        <f>IF(AY115="","",IF(OR(AY115="常-休1",AY115="常-休2",AY115="常-休3"),IF(OR($G115="非・専",$G115="非・兼"),"-",VLOOKUP(AY115,'シフト記号表（勤務時間帯)'!$D$5:$L$45,9,FALSE)),VLOOKUP(AY115,'シフト記号表（勤務時間帯)'!$D$5:$L$45,9,FALSE)))</f>
        <v/>
      </c>
      <c r="AZ116" s="199">
        <f>IF($BE$3="予定",SUM(U116:AV116),IF($BE$3="実績",SUM(U116:AY116),""))</f>
        <v>0</v>
      </c>
      <c r="BA116" s="218">
        <f>AZ116-SUMIF(U117:AY117,"基準",U116:AY116)-SUMIF(U117:AY117,"医ケア",U116:AY116)-SUMIF(U117:AY117,"医連携",U116:AY116)</f>
        <v>0</v>
      </c>
      <c r="BB116" s="201">
        <f>SUMIF(U117:AY117,"基準",U116:AY116)</f>
        <v>0</v>
      </c>
      <c r="BC116" s="202" t="e">
        <f>AZ116/$BE$6</f>
        <v>#DIV/0!</v>
      </c>
      <c r="BD116" s="220" t="e">
        <f>BA116/$BE$6</f>
        <v>#DIV/0!</v>
      </c>
      <c r="BE116" s="321"/>
      <c r="BF116" s="322"/>
      <c r="BG116" s="322"/>
      <c r="BH116" s="322"/>
      <c r="BI116" s="323"/>
      <c r="BJ116" s="338"/>
    </row>
    <row r="117" spans="2:62" ht="20.25" customHeight="1" x14ac:dyDescent="0.4">
      <c r="B117" s="303"/>
      <c r="C117" s="310"/>
      <c r="D117" s="311"/>
      <c r="E117" s="312"/>
      <c r="F117" s="259"/>
      <c r="G117" s="313"/>
      <c r="H117" s="299"/>
      <c r="I117" s="300"/>
      <c r="J117" s="300"/>
      <c r="K117" s="301"/>
      <c r="L117" s="302"/>
      <c r="M117" s="314"/>
      <c r="N117" s="332"/>
      <c r="O117" s="333"/>
      <c r="P117" s="333"/>
      <c r="Q117" s="334"/>
      <c r="R117" s="335" t="str">
        <f>IF(COUNTIF(F116,"看護職員"),"基準・基準_加・医ケア基本報酬・医療連携",IF(COUNTIF(プルダウン・リスト!$C$32:$C$40,'別紙2-1　勤務体制・勤務形態一覧表（児通所）'!F116),"基準職員","－"))</f>
        <v>－</v>
      </c>
      <c r="S117" s="336"/>
      <c r="T117" s="337"/>
      <c r="U117" s="122"/>
      <c r="V117" s="123"/>
      <c r="W117" s="123"/>
      <c r="X117" s="123"/>
      <c r="Y117" s="123"/>
      <c r="Z117" s="123"/>
      <c r="AA117" s="124"/>
      <c r="AB117" s="122"/>
      <c r="AC117" s="123"/>
      <c r="AD117" s="123"/>
      <c r="AE117" s="123"/>
      <c r="AF117" s="123"/>
      <c r="AG117" s="123"/>
      <c r="AH117" s="124"/>
      <c r="AI117" s="122"/>
      <c r="AJ117" s="123"/>
      <c r="AK117" s="123"/>
      <c r="AL117" s="123"/>
      <c r="AM117" s="123"/>
      <c r="AN117" s="123"/>
      <c r="AO117" s="124"/>
      <c r="AP117" s="122"/>
      <c r="AQ117" s="123"/>
      <c r="AR117" s="123"/>
      <c r="AS117" s="123"/>
      <c r="AT117" s="123"/>
      <c r="AU117" s="123"/>
      <c r="AV117" s="124"/>
      <c r="AW117" s="122"/>
      <c r="AX117" s="123"/>
      <c r="AY117" s="124"/>
      <c r="AZ117" s="203"/>
      <c r="BA117" s="204"/>
      <c r="BB117" s="205"/>
      <c r="BC117" s="206"/>
      <c r="BD117" s="207"/>
      <c r="BE117" s="321"/>
      <c r="BF117" s="322"/>
      <c r="BG117" s="322"/>
      <c r="BH117" s="322"/>
      <c r="BI117" s="323"/>
      <c r="BJ117" s="338"/>
    </row>
    <row r="118" spans="2:62" ht="20.25" customHeight="1" x14ac:dyDescent="0.4">
      <c r="B118" s="303">
        <f t="shared" si="15"/>
        <v>33</v>
      </c>
      <c r="C118" s="304"/>
      <c r="D118" s="305"/>
      <c r="E118" s="306"/>
      <c r="F118" s="257"/>
      <c r="G118" s="313"/>
      <c r="H118" s="293"/>
      <c r="I118" s="294"/>
      <c r="J118" s="294"/>
      <c r="K118" s="295"/>
      <c r="L118" s="302"/>
      <c r="M118" s="314"/>
      <c r="N118" s="315"/>
      <c r="O118" s="316"/>
      <c r="P118" s="316"/>
      <c r="Q118" s="317"/>
      <c r="R118" s="318" t="s">
        <v>23</v>
      </c>
      <c r="S118" s="319"/>
      <c r="T118" s="320"/>
      <c r="U118" s="37"/>
      <c r="V118" s="38"/>
      <c r="W118" s="38"/>
      <c r="X118" s="38"/>
      <c r="Y118" s="38"/>
      <c r="Z118" s="38"/>
      <c r="AA118" s="39"/>
      <c r="AB118" s="37"/>
      <c r="AC118" s="38"/>
      <c r="AD118" s="38"/>
      <c r="AE118" s="38"/>
      <c r="AF118" s="38"/>
      <c r="AG118" s="38"/>
      <c r="AH118" s="39"/>
      <c r="AI118" s="37"/>
      <c r="AJ118" s="38"/>
      <c r="AK118" s="38"/>
      <c r="AL118" s="38"/>
      <c r="AM118" s="38"/>
      <c r="AN118" s="38"/>
      <c r="AO118" s="39"/>
      <c r="AP118" s="37"/>
      <c r="AQ118" s="38"/>
      <c r="AR118" s="38"/>
      <c r="AS118" s="38"/>
      <c r="AT118" s="38"/>
      <c r="AU118" s="38"/>
      <c r="AV118" s="39"/>
      <c r="AW118" s="37"/>
      <c r="AX118" s="38"/>
      <c r="AY118" s="39"/>
      <c r="AZ118" s="208"/>
      <c r="BA118" s="209"/>
      <c r="BB118" s="210"/>
      <c r="BC118" s="211"/>
      <c r="BD118" s="212"/>
      <c r="BE118" s="321"/>
      <c r="BF118" s="322"/>
      <c r="BG118" s="322"/>
      <c r="BH118" s="322"/>
      <c r="BI118" s="323"/>
      <c r="BJ118" s="338"/>
    </row>
    <row r="119" spans="2:62" ht="20.25" customHeight="1" x14ac:dyDescent="0.4">
      <c r="B119" s="303"/>
      <c r="C119" s="307"/>
      <c r="D119" s="308"/>
      <c r="E119" s="309"/>
      <c r="F119" s="173">
        <f>C118</f>
        <v>0</v>
      </c>
      <c r="G119" s="313"/>
      <c r="H119" s="296"/>
      <c r="I119" s="297"/>
      <c r="J119" s="297"/>
      <c r="K119" s="298"/>
      <c r="L119" s="302"/>
      <c r="M119" s="314"/>
      <c r="N119" s="329"/>
      <c r="O119" s="330"/>
      <c r="P119" s="330"/>
      <c r="Q119" s="331"/>
      <c r="R119" s="326" t="s">
        <v>9</v>
      </c>
      <c r="S119" s="327"/>
      <c r="T119" s="328"/>
      <c r="U119" s="188" t="str">
        <f>IF(U118="","",IF(OR(U118="常-休1",U118="常-休2",U118="常-休3"),IF(OR($G118="非・専",$G118="非・兼"),"-",VLOOKUP(U118,'シフト記号表（勤務時間帯)'!$D$5:$L$45,9,FALSE)),VLOOKUP(U118,'シフト記号表（勤務時間帯)'!$D$5:$L$45,9,FALSE)))</f>
        <v/>
      </c>
      <c r="V119" s="189" t="str">
        <f>IF(V118="","",IF(OR(V118="常-休1",V118="常-休2",V118="常-休3"),IF(OR($G118="非・専",$G118="非・兼"),"-",VLOOKUP(V118,'シフト記号表（勤務時間帯)'!$D$5:$L$45,9,FALSE)),VLOOKUP(V118,'シフト記号表（勤務時間帯)'!$D$5:$L$45,9,FALSE)))</f>
        <v/>
      </c>
      <c r="W119" s="189" t="str">
        <f>IF(W118="","",IF(OR(W118="常-休1",W118="常-休2",W118="常-休3"),IF(OR($G118="非・専",$G118="非・兼"),"-",VLOOKUP(W118,'シフト記号表（勤務時間帯)'!$D$5:$L$45,9,FALSE)),VLOOKUP(W118,'シフト記号表（勤務時間帯)'!$D$5:$L$45,9,FALSE)))</f>
        <v/>
      </c>
      <c r="X119" s="189" t="str">
        <f>IF(X118="","",IF(OR(X118="常-休1",X118="常-休2",X118="常-休3"),IF(OR($G118="非・専",$G118="非・兼"),"-",VLOOKUP(X118,'シフト記号表（勤務時間帯)'!$D$5:$L$45,9,FALSE)),VLOOKUP(X118,'シフト記号表（勤務時間帯)'!$D$5:$L$45,9,FALSE)))</f>
        <v/>
      </c>
      <c r="Y119" s="189" t="str">
        <f>IF(Y118="","",IF(OR(Y118="常-休1",Y118="常-休2",Y118="常-休3"),IF(OR($G118="非・専",$G118="非・兼"),"-",VLOOKUP(Y118,'シフト記号表（勤務時間帯)'!$D$5:$L$45,9,FALSE)),VLOOKUP(Y118,'シフト記号表（勤務時間帯)'!$D$5:$L$45,9,FALSE)))</f>
        <v/>
      </c>
      <c r="Z119" s="189" t="str">
        <f>IF(Z118="","",IF(OR(Z118="常-休1",Z118="常-休2",Z118="常-休3"),IF(OR($G118="非・専",$G118="非・兼"),"-",VLOOKUP(Z118,'シフト記号表（勤務時間帯)'!$D$5:$L$45,9,FALSE)),VLOOKUP(Z118,'シフト記号表（勤務時間帯)'!$D$5:$L$45,9,FALSE)))</f>
        <v/>
      </c>
      <c r="AA119" s="190" t="str">
        <f>IF(AA118="","",IF(OR(AA118="常-休1",AA118="常-休2",AA118="常-休3"),IF(OR($G118="非・専",$G118="非・兼"),"-",VLOOKUP(AA118,'シフト記号表（勤務時間帯)'!$D$5:$L$45,9,FALSE)),VLOOKUP(AA118,'シフト記号表（勤務時間帯)'!$D$5:$L$45,9,FALSE)))</f>
        <v/>
      </c>
      <c r="AB119" s="188" t="str">
        <f>IF(AB118="","",IF(OR(AB118="常-休1",AB118="常-休2",AB118="常-休3"),IF(OR($G118="非・専",$G118="非・兼"),"-",VLOOKUP(AB118,'シフト記号表（勤務時間帯)'!$D$5:$L$45,9,FALSE)),VLOOKUP(AB118,'シフト記号表（勤務時間帯)'!$D$5:$L$45,9,FALSE)))</f>
        <v/>
      </c>
      <c r="AC119" s="189" t="str">
        <f>IF(AC118="","",IF(OR(AC118="常-休1",AC118="常-休2",AC118="常-休3"),IF(OR($G118="非・専",$G118="非・兼"),"-",VLOOKUP(AC118,'シフト記号表（勤務時間帯)'!$D$5:$L$45,9,FALSE)),VLOOKUP(AC118,'シフト記号表（勤務時間帯)'!$D$5:$L$45,9,FALSE)))</f>
        <v/>
      </c>
      <c r="AD119" s="189" t="str">
        <f>IF(AD118="","",IF(OR(AD118="常-休1",AD118="常-休2",AD118="常-休3"),IF(OR($G118="非・専",$G118="非・兼"),"-",VLOOKUP(AD118,'シフト記号表（勤務時間帯)'!$D$5:$L$45,9,FALSE)),VLOOKUP(AD118,'シフト記号表（勤務時間帯)'!$D$5:$L$45,9,FALSE)))</f>
        <v/>
      </c>
      <c r="AE119" s="189" t="str">
        <f>IF(AE118="","",IF(OR(AE118="常-休1",AE118="常-休2",AE118="常-休3"),IF(OR($G118="非・専",$G118="非・兼"),"-",VLOOKUP(AE118,'シフト記号表（勤務時間帯)'!$D$5:$L$45,9,FALSE)),VLOOKUP(AE118,'シフト記号表（勤務時間帯)'!$D$5:$L$45,9,FALSE)))</f>
        <v/>
      </c>
      <c r="AF119" s="189" t="str">
        <f>IF(AF118="","",IF(OR(AF118="常-休1",AF118="常-休2",AF118="常-休3"),IF(OR($G118="非・専",$G118="非・兼"),"-",VLOOKUP(AF118,'シフト記号表（勤務時間帯)'!$D$5:$L$45,9,FALSE)),VLOOKUP(AF118,'シフト記号表（勤務時間帯)'!$D$5:$L$45,9,FALSE)))</f>
        <v/>
      </c>
      <c r="AG119" s="189" t="str">
        <f>IF(AG118="","",IF(OR(AG118="常-休1",AG118="常-休2",AG118="常-休3"),IF(OR($G118="非・専",$G118="非・兼"),"-",VLOOKUP(AG118,'シフト記号表（勤務時間帯)'!$D$5:$L$45,9,FALSE)),VLOOKUP(AG118,'シフト記号表（勤務時間帯)'!$D$5:$L$45,9,FALSE)))</f>
        <v/>
      </c>
      <c r="AH119" s="190" t="str">
        <f>IF(AH118="","",IF(OR(AH118="常-休1",AH118="常-休2",AH118="常-休3"),IF(OR($G118="非・専",$G118="非・兼"),"-",VLOOKUP(AH118,'シフト記号表（勤務時間帯)'!$D$5:$L$45,9,FALSE)),VLOOKUP(AH118,'シフト記号表（勤務時間帯)'!$D$5:$L$45,9,FALSE)))</f>
        <v/>
      </c>
      <c r="AI119" s="188" t="str">
        <f>IF(AI118="","",IF(OR(AI118="常-休1",AI118="常-休2",AI118="常-休3"),IF(OR($G118="非・専",$G118="非・兼"),"-",VLOOKUP(AI118,'シフト記号表（勤務時間帯)'!$D$5:$L$45,9,FALSE)),VLOOKUP(AI118,'シフト記号表（勤務時間帯)'!$D$5:$L$45,9,FALSE)))</f>
        <v/>
      </c>
      <c r="AJ119" s="189" t="str">
        <f>IF(AJ118="","",IF(OR(AJ118="常-休1",AJ118="常-休2",AJ118="常-休3"),IF(OR($G118="非・専",$G118="非・兼"),"-",VLOOKUP(AJ118,'シフト記号表（勤務時間帯)'!$D$5:$L$45,9,FALSE)),VLOOKUP(AJ118,'シフト記号表（勤務時間帯)'!$D$5:$L$45,9,FALSE)))</f>
        <v/>
      </c>
      <c r="AK119" s="189" t="str">
        <f>IF(AK118="","",IF(OR(AK118="常-休1",AK118="常-休2",AK118="常-休3"),IF(OR($G118="非・専",$G118="非・兼"),"-",VLOOKUP(AK118,'シフト記号表（勤務時間帯)'!$D$5:$L$45,9,FALSE)),VLOOKUP(AK118,'シフト記号表（勤務時間帯)'!$D$5:$L$45,9,FALSE)))</f>
        <v/>
      </c>
      <c r="AL119" s="189" t="str">
        <f>IF(AL118="","",IF(OR(AL118="常-休1",AL118="常-休2",AL118="常-休3"),IF(OR($G118="非・専",$G118="非・兼"),"-",VLOOKUP(AL118,'シフト記号表（勤務時間帯)'!$D$5:$L$45,9,FALSE)),VLOOKUP(AL118,'シフト記号表（勤務時間帯)'!$D$5:$L$45,9,FALSE)))</f>
        <v/>
      </c>
      <c r="AM119" s="189" t="str">
        <f>IF(AM118="","",IF(OR(AM118="常-休1",AM118="常-休2",AM118="常-休3"),IF(OR($G118="非・専",$G118="非・兼"),"-",VLOOKUP(AM118,'シフト記号表（勤務時間帯)'!$D$5:$L$45,9,FALSE)),VLOOKUP(AM118,'シフト記号表（勤務時間帯)'!$D$5:$L$45,9,FALSE)))</f>
        <v/>
      </c>
      <c r="AN119" s="189" t="str">
        <f>IF(AN118="","",IF(OR(AN118="常-休1",AN118="常-休2",AN118="常-休3"),IF(OR($G118="非・専",$G118="非・兼"),"-",VLOOKUP(AN118,'シフト記号表（勤務時間帯)'!$D$5:$L$45,9,FALSE)),VLOOKUP(AN118,'シフト記号表（勤務時間帯)'!$D$5:$L$45,9,FALSE)))</f>
        <v/>
      </c>
      <c r="AO119" s="190" t="str">
        <f>IF(AO118="","",IF(OR(AO118="常-休1",AO118="常-休2",AO118="常-休3"),IF(OR($G118="非・専",$G118="非・兼"),"-",VLOOKUP(AO118,'シフト記号表（勤務時間帯)'!$D$5:$L$45,9,FALSE)),VLOOKUP(AO118,'シフト記号表（勤務時間帯)'!$D$5:$L$45,9,FALSE)))</f>
        <v/>
      </c>
      <c r="AP119" s="188" t="str">
        <f>IF(AP118="","",IF(OR(AP118="常-休1",AP118="常-休2",AP118="常-休3"),IF(OR($G118="非・専",$G118="非・兼"),"-",VLOOKUP(AP118,'シフト記号表（勤務時間帯)'!$D$5:$L$45,9,FALSE)),VLOOKUP(AP118,'シフト記号表（勤務時間帯)'!$D$5:$L$45,9,FALSE)))</f>
        <v/>
      </c>
      <c r="AQ119" s="189" t="str">
        <f>IF(AQ118="","",IF(OR(AQ118="常-休1",AQ118="常-休2",AQ118="常-休3"),IF(OR($G118="非・専",$G118="非・兼"),"-",VLOOKUP(AQ118,'シフト記号表（勤務時間帯)'!$D$5:$L$45,9,FALSE)),VLOOKUP(AQ118,'シフト記号表（勤務時間帯)'!$D$5:$L$45,9,FALSE)))</f>
        <v/>
      </c>
      <c r="AR119" s="189" t="str">
        <f>IF(AR118="","",IF(OR(AR118="常-休1",AR118="常-休2",AR118="常-休3"),IF(OR($G118="非・専",$G118="非・兼"),"-",VLOOKUP(AR118,'シフト記号表（勤務時間帯)'!$D$5:$L$45,9,FALSE)),VLOOKUP(AR118,'シフト記号表（勤務時間帯)'!$D$5:$L$45,9,FALSE)))</f>
        <v/>
      </c>
      <c r="AS119" s="189" t="str">
        <f>IF(AS118="","",IF(OR(AS118="常-休1",AS118="常-休2",AS118="常-休3"),IF(OR($G118="非・専",$G118="非・兼"),"-",VLOOKUP(AS118,'シフト記号表（勤務時間帯)'!$D$5:$L$45,9,FALSE)),VLOOKUP(AS118,'シフト記号表（勤務時間帯)'!$D$5:$L$45,9,FALSE)))</f>
        <v/>
      </c>
      <c r="AT119" s="189" t="str">
        <f>IF(AT118="","",IF(OR(AT118="常-休1",AT118="常-休2",AT118="常-休3"),IF(OR($G118="非・専",$G118="非・兼"),"-",VLOOKUP(AT118,'シフト記号表（勤務時間帯)'!$D$5:$L$45,9,FALSE)),VLOOKUP(AT118,'シフト記号表（勤務時間帯)'!$D$5:$L$45,9,FALSE)))</f>
        <v/>
      </c>
      <c r="AU119" s="189" t="str">
        <f>IF(AU118="","",IF(OR(AU118="常-休1",AU118="常-休2",AU118="常-休3"),IF(OR($G118="非・専",$G118="非・兼"),"-",VLOOKUP(AU118,'シフト記号表（勤務時間帯)'!$D$5:$L$45,9,FALSE)),VLOOKUP(AU118,'シフト記号表（勤務時間帯)'!$D$5:$L$45,9,FALSE)))</f>
        <v/>
      </c>
      <c r="AV119" s="190" t="str">
        <f>IF(AV118="","",IF(OR(AV118="常-休1",AV118="常-休2",AV118="常-休3"),IF(OR($G118="非・専",$G118="非・兼"),"-",VLOOKUP(AV118,'シフト記号表（勤務時間帯)'!$D$5:$L$45,9,FALSE)),VLOOKUP(AV118,'シフト記号表（勤務時間帯)'!$D$5:$L$45,9,FALSE)))</f>
        <v/>
      </c>
      <c r="AW119" s="188" t="str">
        <f>IF(AW118="","",IF(OR(AW118="常-休1",AW118="常-休2",AW118="常-休3"),IF(OR($G118="非・専",$G118="非・兼"),"-",VLOOKUP(AW118,'シフト記号表（勤務時間帯)'!$D$5:$L$45,9,FALSE)),VLOOKUP(AW118,'シフト記号表（勤務時間帯)'!$D$5:$L$45,9,FALSE)))</f>
        <v/>
      </c>
      <c r="AX119" s="189" t="str">
        <f>IF(AX118="","",IF(OR(AX118="常-休1",AX118="常-休2",AX118="常-休3"),IF(OR($G118="非・専",$G118="非・兼"),"-",VLOOKUP(AX118,'シフト記号表（勤務時間帯)'!$D$5:$L$45,9,FALSE)),VLOOKUP(AX118,'シフト記号表（勤務時間帯)'!$D$5:$L$45,9,FALSE)))</f>
        <v/>
      </c>
      <c r="AY119" s="190" t="str">
        <f>IF(AY118="","",IF(OR(AY118="常-休1",AY118="常-休2",AY118="常-休3"),IF(OR($G118="非・専",$G118="非・兼"),"-",VLOOKUP(AY118,'シフト記号表（勤務時間帯)'!$D$5:$L$45,9,FALSE)),VLOOKUP(AY118,'シフト記号表（勤務時間帯)'!$D$5:$L$45,9,FALSE)))</f>
        <v/>
      </c>
      <c r="AZ119" s="199">
        <f>IF($BE$3="予定",SUM(U119:AV119),IF($BE$3="実績",SUM(U119:AY119),""))</f>
        <v>0</v>
      </c>
      <c r="BA119" s="218">
        <f>AZ119-SUMIF(U120:AY120,"基準",U119:AY119)-SUMIF(U120:AY120,"医ケア",U119:AY119)-SUMIF(U120:AY120,"医連携",U119:AY119)</f>
        <v>0</v>
      </c>
      <c r="BB119" s="201">
        <f>SUMIF(U120:AY120,"基準",U119:AY119)</f>
        <v>0</v>
      </c>
      <c r="BC119" s="202" t="e">
        <f>AZ119/$BE$6</f>
        <v>#DIV/0!</v>
      </c>
      <c r="BD119" s="220" t="e">
        <f>BA119/$BE$6</f>
        <v>#DIV/0!</v>
      </c>
      <c r="BE119" s="321"/>
      <c r="BF119" s="322"/>
      <c r="BG119" s="322"/>
      <c r="BH119" s="322"/>
      <c r="BI119" s="323"/>
      <c r="BJ119" s="338"/>
    </row>
    <row r="120" spans="2:62" ht="20.25" customHeight="1" x14ac:dyDescent="0.4">
      <c r="B120" s="303"/>
      <c r="C120" s="310"/>
      <c r="D120" s="311"/>
      <c r="E120" s="312"/>
      <c r="F120" s="259"/>
      <c r="G120" s="313"/>
      <c r="H120" s="299"/>
      <c r="I120" s="300"/>
      <c r="J120" s="300"/>
      <c r="K120" s="301"/>
      <c r="L120" s="302"/>
      <c r="M120" s="314"/>
      <c r="N120" s="332"/>
      <c r="O120" s="333"/>
      <c r="P120" s="333"/>
      <c r="Q120" s="334"/>
      <c r="R120" s="335" t="str">
        <f>IF(COUNTIF(F119,"看護職員"),"基準・基準_加・医ケア基本報酬・医療連携",IF(COUNTIF(プルダウン・リスト!$C$32:$C$40,'別紙2-1　勤務体制・勤務形態一覧表（児通所）'!F119),"基準職員","－"))</f>
        <v>－</v>
      </c>
      <c r="S120" s="336"/>
      <c r="T120" s="337"/>
      <c r="U120" s="122"/>
      <c r="V120" s="123"/>
      <c r="W120" s="123"/>
      <c r="X120" s="123"/>
      <c r="Y120" s="123"/>
      <c r="Z120" s="123"/>
      <c r="AA120" s="124"/>
      <c r="AB120" s="122"/>
      <c r="AC120" s="123"/>
      <c r="AD120" s="123"/>
      <c r="AE120" s="123"/>
      <c r="AF120" s="123"/>
      <c r="AG120" s="123"/>
      <c r="AH120" s="124"/>
      <c r="AI120" s="122"/>
      <c r="AJ120" s="123"/>
      <c r="AK120" s="123"/>
      <c r="AL120" s="123"/>
      <c r="AM120" s="123"/>
      <c r="AN120" s="123"/>
      <c r="AO120" s="124"/>
      <c r="AP120" s="122"/>
      <c r="AQ120" s="123"/>
      <c r="AR120" s="123"/>
      <c r="AS120" s="123"/>
      <c r="AT120" s="123"/>
      <c r="AU120" s="123"/>
      <c r="AV120" s="124"/>
      <c r="AW120" s="122"/>
      <c r="AX120" s="123"/>
      <c r="AY120" s="124"/>
      <c r="AZ120" s="203"/>
      <c r="BA120" s="221"/>
      <c r="BB120" s="222"/>
      <c r="BC120" s="206"/>
      <c r="BD120" s="207"/>
      <c r="BE120" s="321"/>
      <c r="BF120" s="322"/>
      <c r="BG120" s="322"/>
      <c r="BH120" s="322"/>
      <c r="BI120" s="323"/>
      <c r="BJ120" s="338"/>
    </row>
    <row r="121" spans="2:62" ht="20.25" customHeight="1" x14ac:dyDescent="0.4">
      <c r="B121" s="303">
        <f t="shared" si="14"/>
        <v>34</v>
      </c>
      <c r="C121" s="304"/>
      <c r="D121" s="305"/>
      <c r="E121" s="306"/>
      <c r="F121" s="257"/>
      <c r="G121" s="313"/>
      <c r="H121" s="293"/>
      <c r="I121" s="294"/>
      <c r="J121" s="294"/>
      <c r="K121" s="295"/>
      <c r="L121" s="302"/>
      <c r="M121" s="314"/>
      <c r="N121" s="315"/>
      <c r="O121" s="316"/>
      <c r="P121" s="316"/>
      <c r="Q121" s="317"/>
      <c r="R121" s="318" t="s">
        <v>23</v>
      </c>
      <c r="S121" s="319"/>
      <c r="T121" s="320"/>
      <c r="U121" s="37"/>
      <c r="V121" s="38"/>
      <c r="W121" s="38"/>
      <c r="X121" s="38"/>
      <c r="Y121" s="38"/>
      <c r="Z121" s="38"/>
      <c r="AA121" s="39"/>
      <c r="AB121" s="37"/>
      <c r="AC121" s="38"/>
      <c r="AD121" s="38"/>
      <c r="AE121" s="38"/>
      <c r="AF121" s="38"/>
      <c r="AG121" s="38"/>
      <c r="AH121" s="39"/>
      <c r="AI121" s="37"/>
      <c r="AJ121" s="38"/>
      <c r="AK121" s="38"/>
      <c r="AL121" s="38"/>
      <c r="AM121" s="38"/>
      <c r="AN121" s="38"/>
      <c r="AO121" s="39"/>
      <c r="AP121" s="37"/>
      <c r="AQ121" s="38"/>
      <c r="AR121" s="38"/>
      <c r="AS121" s="38"/>
      <c r="AT121" s="38"/>
      <c r="AU121" s="38"/>
      <c r="AV121" s="39"/>
      <c r="AW121" s="37"/>
      <c r="AX121" s="38"/>
      <c r="AY121" s="39"/>
      <c r="AZ121" s="208"/>
      <c r="BA121" s="209"/>
      <c r="BB121" s="210"/>
      <c r="BC121" s="211"/>
      <c r="BD121" s="212"/>
      <c r="BE121" s="321"/>
      <c r="BF121" s="322"/>
      <c r="BG121" s="322"/>
      <c r="BH121" s="322"/>
      <c r="BI121" s="323"/>
      <c r="BJ121" s="338"/>
    </row>
    <row r="122" spans="2:62" ht="20.25" customHeight="1" x14ac:dyDescent="0.4">
      <c r="B122" s="303"/>
      <c r="C122" s="307"/>
      <c r="D122" s="308"/>
      <c r="E122" s="309"/>
      <c r="F122" s="173">
        <f>C121</f>
        <v>0</v>
      </c>
      <c r="G122" s="313"/>
      <c r="H122" s="296"/>
      <c r="I122" s="297"/>
      <c r="J122" s="297"/>
      <c r="K122" s="298"/>
      <c r="L122" s="302"/>
      <c r="M122" s="314"/>
      <c r="N122" s="329"/>
      <c r="O122" s="330"/>
      <c r="P122" s="330"/>
      <c r="Q122" s="331"/>
      <c r="R122" s="326" t="s">
        <v>9</v>
      </c>
      <c r="S122" s="327"/>
      <c r="T122" s="328"/>
      <c r="U122" s="188" t="str">
        <f>IF(U121="","",IF(OR(U121="常-休1",U121="常-休2",U121="常-休3"),IF(OR($G121="非・専",$G121="非・兼"),"-",VLOOKUP(U121,'シフト記号表（勤務時間帯)'!$D$5:$L$45,9,FALSE)),VLOOKUP(U121,'シフト記号表（勤務時間帯)'!$D$5:$L$45,9,FALSE)))</f>
        <v/>
      </c>
      <c r="V122" s="189" t="str">
        <f>IF(V121="","",IF(OR(V121="常-休1",V121="常-休2",V121="常-休3"),IF(OR($G121="非・専",$G121="非・兼"),"-",VLOOKUP(V121,'シフト記号表（勤務時間帯)'!$D$5:$L$45,9,FALSE)),VLOOKUP(V121,'シフト記号表（勤務時間帯)'!$D$5:$L$45,9,FALSE)))</f>
        <v/>
      </c>
      <c r="W122" s="189" t="str">
        <f>IF(W121="","",IF(OR(W121="常-休1",W121="常-休2",W121="常-休3"),IF(OR($G121="非・専",$G121="非・兼"),"-",VLOOKUP(W121,'シフト記号表（勤務時間帯)'!$D$5:$L$45,9,FALSE)),VLOOKUP(W121,'シフト記号表（勤務時間帯)'!$D$5:$L$45,9,FALSE)))</f>
        <v/>
      </c>
      <c r="X122" s="189" t="str">
        <f>IF(X121="","",IF(OR(X121="常-休1",X121="常-休2",X121="常-休3"),IF(OR($G121="非・専",$G121="非・兼"),"-",VLOOKUP(X121,'シフト記号表（勤務時間帯)'!$D$5:$L$45,9,FALSE)),VLOOKUP(X121,'シフト記号表（勤務時間帯)'!$D$5:$L$45,9,FALSE)))</f>
        <v/>
      </c>
      <c r="Y122" s="189" t="str">
        <f>IF(Y121="","",IF(OR(Y121="常-休1",Y121="常-休2",Y121="常-休3"),IF(OR($G121="非・専",$G121="非・兼"),"-",VLOOKUP(Y121,'シフト記号表（勤務時間帯)'!$D$5:$L$45,9,FALSE)),VLOOKUP(Y121,'シフト記号表（勤務時間帯)'!$D$5:$L$45,9,FALSE)))</f>
        <v/>
      </c>
      <c r="Z122" s="189" t="str">
        <f>IF(Z121="","",IF(OR(Z121="常-休1",Z121="常-休2",Z121="常-休3"),IF(OR($G121="非・専",$G121="非・兼"),"-",VLOOKUP(Z121,'シフト記号表（勤務時間帯)'!$D$5:$L$45,9,FALSE)),VLOOKUP(Z121,'シフト記号表（勤務時間帯)'!$D$5:$L$45,9,FALSE)))</f>
        <v/>
      </c>
      <c r="AA122" s="190" t="str">
        <f>IF(AA121="","",IF(OR(AA121="常-休1",AA121="常-休2",AA121="常-休3"),IF(OR($G121="非・専",$G121="非・兼"),"-",VLOOKUP(AA121,'シフト記号表（勤務時間帯)'!$D$5:$L$45,9,FALSE)),VLOOKUP(AA121,'シフト記号表（勤務時間帯)'!$D$5:$L$45,9,FALSE)))</f>
        <v/>
      </c>
      <c r="AB122" s="188" t="str">
        <f>IF(AB121="","",IF(OR(AB121="常-休1",AB121="常-休2",AB121="常-休3"),IF(OR($G121="非・専",$G121="非・兼"),"-",VLOOKUP(AB121,'シフト記号表（勤務時間帯)'!$D$5:$L$45,9,FALSE)),VLOOKUP(AB121,'シフト記号表（勤務時間帯)'!$D$5:$L$45,9,FALSE)))</f>
        <v/>
      </c>
      <c r="AC122" s="189" t="str">
        <f>IF(AC121="","",IF(OR(AC121="常-休1",AC121="常-休2",AC121="常-休3"),IF(OR($G121="非・専",$G121="非・兼"),"-",VLOOKUP(AC121,'シフト記号表（勤務時間帯)'!$D$5:$L$45,9,FALSE)),VLOOKUP(AC121,'シフト記号表（勤務時間帯)'!$D$5:$L$45,9,FALSE)))</f>
        <v/>
      </c>
      <c r="AD122" s="189" t="str">
        <f>IF(AD121="","",IF(OR(AD121="常-休1",AD121="常-休2",AD121="常-休3"),IF(OR($G121="非・専",$G121="非・兼"),"-",VLOOKUP(AD121,'シフト記号表（勤務時間帯)'!$D$5:$L$45,9,FALSE)),VLOOKUP(AD121,'シフト記号表（勤務時間帯)'!$D$5:$L$45,9,FALSE)))</f>
        <v/>
      </c>
      <c r="AE122" s="189" t="str">
        <f>IF(AE121="","",IF(OR(AE121="常-休1",AE121="常-休2",AE121="常-休3"),IF(OR($G121="非・専",$G121="非・兼"),"-",VLOOKUP(AE121,'シフト記号表（勤務時間帯)'!$D$5:$L$45,9,FALSE)),VLOOKUP(AE121,'シフト記号表（勤務時間帯)'!$D$5:$L$45,9,FALSE)))</f>
        <v/>
      </c>
      <c r="AF122" s="189" t="str">
        <f>IF(AF121="","",IF(OR(AF121="常-休1",AF121="常-休2",AF121="常-休3"),IF(OR($G121="非・専",$G121="非・兼"),"-",VLOOKUP(AF121,'シフト記号表（勤務時間帯)'!$D$5:$L$45,9,FALSE)),VLOOKUP(AF121,'シフト記号表（勤務時間帯)'!$D$5:$L$45,9,FALSE)))</f>
        <v/>
      </c>
      <c r="AG122" s="189" t="str">
        <f>IF(AG121="","",IF(OR(AG121="常-休1",AG121="常-休2",AG121="常-休3"),IF(OR($G121="非・専",$G121="非・兼"),"-",VLOOKUP(AG121,'シフト記号表（勤務時間帯)'!$D$5:$L$45,9,FALSE)),VLOOKUP(AG121,'シフト記号表（勤務時間帯)'!$D$5:$L$45,9,FALSE)))</f>
        <v/>
      </c>
      <c r="AH122" s="190" t="str">
        <f>IF(AH121="","",IF(OR(AH121="常-休1",AH121="常-休2",AH121="常-休3"),IF(OR($G121="非・専",$G121="非・兼"),"-",VLOOKUP(AH121,'シフト記号表（勤務時間帯)'!$D$5:$L$45,9,FALSE)),VLOOKUP(AH121,'シフト記号表（勤務時間帯)'!$D$5:$L$45,9,FALSE)))</f>
        <v/>
      </c>
      <c r="AI122" s="188" t="str">
        <f>IF(AI121="","",IF(OR(AI121="常-休1",AI121="常-休2",AI121="常-休3"),IF(OR($G121="非・専",$G121="非・兼"),"-",VLOOKUP(AI121,'シフト記号表（勤務時間帯)'!$D$5:$L$45,9,FALSE)),VLOOKUP(AI121,'シフト記号表（勤務時間帯)'!$D$5:$L$45,9,FALSE)))</f>
        <v/>
      </c>
      <c r="AJ122" s="189" t="str">
        <f>IF(AJ121="","",IF(OR(AJ121="常-休1",AJ121="常-休2",AJ121="常-休3"),IF(OR($G121="非・専",$G121="非・兼"),"-",VLOOKUP(AJ121,'シフト記号表（勤務時間帯)'!$D$5:$L$45,9,FALSE)),VLOOKUP(AJ121,'シフト記号表（勤務時間帯)'!$D$5:$L$45,9,FALSE)))</f>
        <v/>
      </c>
      <c r="AK122" s="189" t="str">
        <f>IF(AK121="","",IF(OR(AK121="常-休1",AK121="常-休2",AK121="常-休3"),IF(OR($G121="非・専",$G121="非・兼"),"-",VLOOKUP(AK121,'シフト記号表（勤務時間帯)'!$D$5:$L$45,9,FALSE)),VLOOKUP(AK121,'シフト記号表（勤務時間帯)'!$D$5:$L$45,9,FALSE)))</f>
        <v/>
      </c>
      <c r="AL122" s="189" t="str">
        <f>IF(AL121="","",IF(OR(AL121="常-休1",AL121="常-休2",AL121="常-休3"),IF(OR($G121="非・専",$G121="非・兼"),"-",VLOOKUP(AL121,'シフト記号表（勤務時間帯)'!$D$5:$L$45,9,FALSE)),VLOOKUP(AL121,'シフト記号表（勤務時間帯)'!$D$5:$L$45,9,FALSE)))</f>
        <v/>
      </c>
      <c r="AM122" s="189" t="str">
        <f>IF(AM121="","",IF(OR(AM121="常-休1",AM121="常-休2",AM121="常-休3"),IF(OR($G121="非・専",$G121="非・兼"),"-",VLOOKUP(AM121,'シフト記号表（勤務時間帯)'!$D$5:$L$45,9,FALSE)),VLOOKUP(AM121,'シフト記号表（勤務時間帯)'!$D$5:$L$45,9,FALSE)))</f>
        <v/>
      </c>
      <c r="AN122" s="189" t="str">
        <f>IF(AN121="","",IF(OR(AN121="常-休1",AN121="常-休2",AN121="常-休3"),IF(OR($G121="非・専",$G121="非・兼"),"-",VLOOKUP(AN121,'シフト記号表（勤務時間帯)'!$D$5:$L$45,9,FALSE)),VLOOKUP(AN121,'シフト記号表（勤務時間帯)'!$D$5:$L$45,9,FALSE)))</f>
        <v/>
      </c>
      <c r="AO122" s="190" t="str">
        <f>IF(AO121="","",IF(OR(AO121="常-休1",AO121="常-休2",AO121="常-休3"),IF(OR($G121="非・専",$G121="非・兼"),"-",VLOOKUP(AO121,'シフト記号表（勤務時間帯)'!$D$5:$L$45,9,FALSE)),VLOOKUP(AO121,'シフト記号表（勤務時間帯)'!$D$5:$L$45,9,FALSE)))</f>
        <v/>
      </c>
      <c r="AP122" s="188" t="str">
        <f>IF(AP121="","",IF(OR(AP121="常-休1",AP121="常-休2",AP121="常-休3"),IF(OR($G121="非・専",$G121="非・兼"),"-",VLOOKUP(AP121,'シフト記号表（勤務時間帯)'!$D$5:$L$45,9,FALSE)),VLOOKUP(AP121,'シフト記号表（勤務時間帯)'!$D$5:$L$45,9,FALSE)))</f>
        <v/>
      </c>
      <c r="AQ122" s="189" t="str">
        <f>IF(AQ121="","",IF(OR(AQ121="常-休1",AQ121="常-休2",AQ121="常-休3"),IF(OR($G121="非・専",$G121="非・兼"),"-",VLOOKUP(AQ121,'シフト記号表（勤務時間帯)'!$D$5:$L$45,9,FALSE)),VLOOKUP(AQ121,'シフト記号表（勤務時間帯)'!$D$5:$L$45,9,FALSE)))</f>
        <v/>
      </c>
      <c r="AR122" s="189" t="str">
        <f>IF(AR121="","",IF(OR(AR121="常-休1",AR121="常-休2",AR121="常-休3"),IF(OR($G121="非・専",$G121="非・兼"),"-",VLOOKUP(AR121,'シフト記号表（勤務時間帯)'!$D$5:$L$45,9,FALSE)),VLOOKUP(AR121,'シフト記号表（勤務時間帯)'!$D$5:$L$45,9,FALSE)))</f>
        <v/>
      </c>
      <c r="AS122" s="189" t="str">
        <f>IF(AS121="","",IF(OR(AS121="常-休1",AS121="常-休2",AS121="常-休3"),IF(OR($G121="非・専",$G121="非・兼"),"-",VLOOKUP(AS121,'シフト記号表（勤務時間帯)'!$D$5:$L$45,9,FALSE)),VLOOKUP(AS121,'シフト記号表（勤務時間帯)'!$D$5:$L$45,9,FALSE)))</f>
        <v/>
      </c>
      <c r="AT122" s="189" t="str">
        <f>IF(AT121="","",IF(OR(AT121="常-休1",AT121="常-休2",AT121="常-休3"),IF(OR($G121="非・専",$G121="非・兼"),"-",VLOOKUP(AT121,'シフト記号表（勤務時間帯)'!$D$5:$L$45,9,FALSE)),VLOOKUP(AT121,'シフト記号表（勤務時間帯)'!$D$5:$L$45,9,FALSE)))</f>
        <v/>
      </c>
      <c r="AU122" s="189" t="str">
        <f>IF(AU121="","",IF(OR(AU121="常-休1",AU121="常-休2",AU121="常-休3"),IF(OR($G121="非・専",$G121="非・兼"),"-",VLOOKUP(AU121,'シフト記号表（勤務時間帯)'!$D$5:$L$45,9,FALSE)),VLOOKUP(AU121,'シフト記号表（勤務時間帯)'!$D$5:$L$45,9,FALSE)))</f>
        <v/>
      </c>
      <c r="AV122" s="190" t="str">
        <f>IF(AV121="","",IF(OR(AV121="常-休1",AV121="常-休2",AV121="常-休3"),IF(OR($G121="非・専",$G121="非・兼"),"-",VLOOKUP(AV121,'シフト記号表（勤務時間帯)'!$D$5:$L$45,9,FALSE)),VLOOKUP(AV121,'シフト記号表（勤務時間帯)'!$D$5:$L$45,9,FALSE)))</f>
        <v/>
      </c>
      <c r="AW122" s="188" t="str">
        <f>IF(AW121="","",IF(OR(AW121="常-休1",AW121="常-休2",AW121="常-休3"),IF(OR($G121="非・専",$G121="非・兼"),"-",VLOOKUP(AW121,'シフト記号表（勤務時間帯)'!$D$5:$L$45,9,FALSE)),VLOOKUP(AW121,'シフト記号表（勤務時間帯)'!$D$5:$L$45,9,FALSE)))</f>
        <v/>
      </c>
      <c r="AX122" s="189" t="str">
        <f>IF(AX121="","",IF(OR(AX121="常-休1",AX121="常-休2",AX121="常-休3"),IF(OR($G121="非・専",$G121="非・兼"),"-",VLOOKUP(AX121,'シフト記号表（勤務時間帯)'!$D$5:$L$45,9,FALSE)),VLOOKUP(AX121,'シフト記号表（勤務時間帯)'!$D$5:$L$45,9,FALSE)))</f>
        <v/>
      </c>
      <c r="AY122" s="190" t="str">
        <f>IF(AY121="","",IF(OR(AY121="常-休1",AY121="常-休2",AY121="常-休3"),IF(OR($G121="非・専",$G121="非・兼"),"-",VLOOKUP(AY121,'シフト記号表（勤務時間帯)'!$D$5:$L$45,9,FALSE)),VLOOKUP(AY121,'シフト記号表（勤務時間帯)'!$D$5:$L$45,9,FALSE)))</f>
        <v/>
      </c>
      <c r="AZ122" s="199">
        <f>IF($BE$3="予定",SUM(U122:AV122),IF($BE$3="実績",SUM(U122:AY122),""))</f>
        <v>0</v>
      </c>
      <c r="BA122" s="218">
        <f>AZ122-SUMIF(U123:AY123,"基準",U122:AY122)-SUMIF(U123:AY123,"医ケア",U122:AY122)-SUMIF(U123:AY123,"医連携",U122:AY122)</f>
        <v>0</v>
      </c>
      <c r="BB122" s="201">
        <f>SUMIF(U123:AY123,"基準",U122:AY122)</f>
        <v>0</v>
      </c>
      <c r="BC122" s="202" t="e">
        <f>AZ122/$BE$6</f>
        <v>#DIV/0!</v>
      </c>
      <c r="BD122" s="220" t="e">
        <f>BA122/$BE$6</f>
        <v>#DIV/0!</v>
      </c>
      <c r="BE122" s="321"/>
      <c r="BF122" s="322"/>
      <c r="BG122" s="322"/>
      <c r="BH122" s="322"/>
      <c r="BI122" s="323"/>
      <c r="BJ122" s="338"/>
    </row>
    <row r="123" spans="2:62" ht="20.25" customHeight="1" x14ac:dyDescent="0.4">
      <c r="B123" s="303"/>
      <c r="C123" s="310"/>
      <c r="D123" s="311"/>
      <c r="E123" s="312"/>
      <c r="F123" s="259"/>
      <c r="G123" s="313"/>
      <c r="H123" s="299"/>
      <c r="I123" s="300"/>
      <c r="J123" s="300"/>
      <c r="K123" s="301"/>
      <c r="L123" s="302"/>
      <c r="M123" s="314"/>
      <c r="N123" s="332"/>
      <c r="O123" s="333"/>
      <c r="P123" s="333"/>
      <c r="Q123" s="334"/>
      <c r="R123" s="335" t="str">
        <f>IF(COUNTIF(F122,"看護職員"),"基準・基準_加・医ケア基本報酬・医療連携",IF(COUNTIF(プルダウン・リスト!$C$32:$C$40,'別紙2-1　勤務体制・勤務形態一覧表（児通所）'!F122),"基準職員","－"))</f>
        <v>－</v>
      </c>
      <c r="S123" s="336"/>
      <c r="T123" s="337"/>
      <c r="U123" s="122"/>
      <c r="V123" s="123"/>
      <c r="W123" s="123"/>
      <c r="X123" s="123"/>
      <c r="Y123" s="123"/>
      <c r="Z123" s="123"/>
      <c r="AA123" s="124"/>
      <c r="AB123" s="122"/>
      <c r="AC123" s="123"/>
      <c r="AD123" s="123"/>
      <c r="AE123" s="123"/>
      <c r="AF123" s="123"/>
      <c r="AG123" s="123"/>
      <c r="AH123" s="124"/>
      <c r="AI123" s="122"/>
      <c r="AJ123" s="123"/>
      <c r="AK123" s="123"/>
      <c r="AL123" s="123"/>
      <c r="AM123" s="123"/>
      <c r="AN123" s="123"/>
      <c r="AO123" s="124"/>
      <c r="AP123" s="122"/>
      <c r="AQ123" s="123"/>
      <c r="AR123" s="123"/>
      <c r="AS123" s="123"/>
      <c r="AT123" s="123"/>
      <c r="AU123" s="123"/>
      <c r="AV123" s="124"/>
      <c r="AW123" s="122"/>
      <c r="AX123" s="123"/>
      <c r="AY123" s="124"/>
      <c r="AZ123" s="203"/>
      <c r="BA123" s="221"/>
      <c r="BB123" s="222"/>
      <c r="BC123" s="206"/>
      <c r="BD123" s="207"/>
      <c r="BE123" s="321"/>
      <c r="BF123" s="322"/>
      <c r="BG123" s="322"/>
      <c r="BH123" s="322"/>
      <c r="BI123" s="323"/>
      <c r="BJ123" s="338"/>
    </row>
    <row r="124" spans="2:62" ht="20.25" customHeight="1" x14ac:dyDescent="0.4">
      <c r="B124" s="303">
        <f t="shared" si="15"/>
        <v>35</v>
      </c>
      <c r="C124" s="304"/>
      <c r="D124" s="305"/>
      <c r="E124" s="306"/>
      <c r="F124" s="257"/>
      <c r="G124" s="313"/>
      <c r="H124" s="293"/>
      <c r="I124" s="294"/>
      <c r="J124" s="294"/>
      <c r="K124" s="295"/>
      <c r="L124" s="302"/>
      <c r="M124" s="314"/>
      <c r="N124" s="315"/>
      <c r="O124" s="316"/>
      <c r="P124" s="316"/>
      <c r="Q124" s="317"/>
      <c r="R124" s="318" t="s">
        <v>23</v>
      </c>
      <c r="S124" s="319"/>
      <c r="T124" s="320"/>
      <c r="U124" s="37"/>
      <c r="V124" s="38"/>
      <c r="W124" s="38"/>
      <c r="X124" s="38"/>
      <c r="Y124" s="38"/>
      <c r="Z124" s="38"/>
      <c r="AA124" s="39"/>
      <c r="AB124" s="37"/>
      <c r="AC124" s="38"/>
      <c r="AD124" s="38"/>
      <c r="AE124" s="38"/>
      <c r="AF124" s="38"/>
      <c r="AG124" s="38"/>
      <c r="AH124" s="39"/>
      <c r="AI124" s="37"/>
      <c r="AJ124" s="38"/>
      <c r="AK124" s="38"/>
      <c r="AL124" s="38"/>
      <c r="AM124" s="38"/>
      <c r="AN124" s="38"/>
      <c r="AO124" s="39"/>
      <c r="AP124" s="37"/>
      <c r="AQ124" s="38"/>
      <c r="AR124" s="38"/>
      <c r="AS124" s="38"/>
      <c r="AT124" s="38"/>
      <c r="AU124" s="38"/>
      <c r="AV124" s="39"/>
      <c r="AW124" s="37"/>
      <c r="AX124" s="38"/>
      <c r="AY124" s="39"/>
      <c r="AZ124" s="208"/>
      <c r="BA124" s="209"/>
      <c r="BB124" s="210"/>
      <c r="BC124" s="211"/>
      <c r="BD124" s="212"/>
      <c r="BE124" s="321"/>
      <c r="BF124" s="322"/>
      <c r="BG124" s="322"/>
      <c r="BH124" s="322"/>
      <c r="BI124" s="323"/>
      <c r="BJ124" s="338"/>
    </row>
    <row r="125" spans="2:62" ht="20.25" customHeight="1" x14ac:dyDescent="0.4">
      <c r="B125" s="303"/>
      <c r="C125" s="307"/>
      <c r="D125" s="308"/>
      <c r="E125" s="309"/>
      <c r="F125" s="173">
        <f>C124</f>
        <v>0</v>
      </c>
      <c r="G125" s="313"/>
      <c r="H125" s="296"/>
      <c r="I125" s="297"/>
      <c r="J125" s="297"/>
      <c r="K125" s="298"/>
      <c r="L125" s="302"/>
      <c r="M125" s="314"/>
      <c r="N125" s="329"/>
      <c r="O125" s="330"/>
      <c r="P125" s="330"/>
      <c r="Q125" s="331"/>
      <c r="R125" s="326" t="s">
        <v>9</v>
      </c>
      <c r="S125" s="327"/>
      <c r="T125" s="328"/>
      <c r="U125" s="188" t="str">
        <f>IF(U124="","",IF(OR(U124="常-休1",U124="常-休2",U124="常-休3"),IF(OR($G124="非・専",$G124="非・兼"),"-",VLOOKUP(U124,'シフト記号表（勤務時間帯)'!$D$5:$L$45,9,FALSE)),VLOOKUP(U124,'シフト記号表（勤務時間帯)'!$D$5:$L$45,9,FALSE)))</f>
        <v/>
      </c>
      <c r="V125" s="189" t="str">
        <f>IF(V124="","",IF(OR(V124="常-休1",V124="常-休2",V124="常-休3"),IF(OR($G124="非・専",$G124="非・兼"),"-",VLOOKUP(V124,'シフト記号表（勤務時間帯)'!$D$5:$L$45,9,FALSE)),VLOOKUP(V124,'シフト記号表（勤務時間帯)'!$D$5:$L$45,9,FALSE)))</f>
        <v/>
      </c>
      <c r="W125" s="189" t="str">
        <f>IF(W124="","",IF(OR(W124="常-休1",W124="常-休2",W124="常-休3"),IF(OR($G124="非・専",$G124="非・兼"),"-",VLOOKUP(W124,'シフト記号表（勤務時間帯)'!$D$5:$L$45,9,FALSE)),VLOOKUP(W124,'シフト記号表（勤務時間帯)'!$D$5:$L$45,9,FALSE)))</f>
        <v/>
      </c>
      <c r="X125" s="189" t="str">
        <f>IF(X124="","",IF(OR(X124="常-休1",X124="常-休2",X124="常-休3"),IF(OR($G124="非・専",$G124="非・兼"),"-",VLOOKUP(X124,'シフト記号表（勤務時間帯)'!$D$5:$L$45,9,FALSE)),VLOOKUP(X124,'シフト記号表（勤務時間帯)'!$D$5:$L$45,9,FALSE)))</f>
        <v/>
      </c>
      <c r="Y125" s="189" t="str">
        <f>IF(Y124="","",IF(OR(Y124="常-休1",Y124="常-休2",Y124="常-休3"),IF(OR($G124="非・専",$G124="非・兼"),"-",VLOOKUP(Y124,'シフト記号表（勤務時間帯)'!$D$5:$L$45,9,FALSE)),VLOOKUP(Y124,'シフト記号表（勤務時間帯)'!$D$5:$L$45,9,FALSE)))</f>
        <v/>
      </c>
      <c r="Z125" s="189" t="str">
        <f>IF(Z124="","",IF(OR(Z124="常-休1",Z124="常-休2",Z124="常-休3"),IF(OR($G124="非・専",$G124="非・兼"),"-",VLOOKUP(Z124,'シフト記号表（勤務時間帯)'!$D$5:$L$45,9,FALSE)),VLOOKUP(Z124,'シフト記号表（勤務時間帯)'!$D$5:$L$45,9,FALSE)))</f>
        <v/>
      </c>
      <c r="AA125" s="190" t="str">
        <f>IF(AA124="","",IF(OR(AA124="常-休1",AA124="常-休2",AA124="常-休3"),IF(OR($G124="非・専",$G124="非・兼"),"-",VLOOKUP(AA124,'シフト記号表（勤務時間帯)'!$D$5:$L$45,9,FALSE)),VLOOKUP(AA124,'シフト記号表（勤務時間帯)'!$D$5:$L$45,9,FALSE)))</f>
        <v/>
      </c>
      <c r="AB125" s="188" t="str">
        <f>IF(AB124="","",IF(OR(AB124="常-休1",AB124="常-休2",AB124="常-休3"),IF(OR($G124="非・専",$G124="非・兼"),"-",VLOOKUP(AB124,'シフト記号表（勤務時間帯)'!$D$5:$L$45,9,FALSE)),VLOOKUP(AB124,'シフト記号表（勤務時間帯)'!$D$5:$L$45,9,FALSE)))</f>
        <v/>
      </c>
      <c r="AC125" s="189" t="str">
        <f>IF(AC124="","",IF(OR(AC124="常-休1",AC124="常-休2",AC124="常-休3"),IF(OR($G124="非・専",$G124="非・兼"),"-",VLOOKUP(AC124,'シフト記号表（勤務時間帯)'!$D$5:$L$45,9,FALSE)),VLOOKUP(AC124,'シフト記号表（勤務時間帯)'!$D$5:$L$45,9,FALSE)))</f>
        <v/>
      </c>
      <c r="AD125" s="189" t="str">
        <f>IF(AD124="","",IF(OR(AD124="常-休1",AD124="常-休2",AD124="常-休3"),IF(OR($G124="非・専",$G124="非・兼"),"-",VLOOKUP(AD124,'シフト記号表（勤務時間帯)'!$D$5:$L$45,9,FALSE)),VLOOKUP(AD124,'シフト記号表（勤務時間帯)'!$D$5:$L$45,9,FALSE)))</f>
        <v/>
      </c>
      <c r="AE125" s="189" t="str">
        <f>IF(AE124="","",IF(OR(AE124="常-休1",AE124="常-休2",AE124="常-休3"),IF(OR($G124="非・専",$G124="非・兼"),"-",VLOOKUP(AE124,'シフト記号表（勤務時間帯)'!$D$5:$L$45,9,FALSE)),VLOOKUP(AE124,'シフト記号表（勤務時間帯)'!$D$5:$L$45,9,FALSE)))</f>
        <v/>
      </c>
      <c r="AF125" s="189" t="str">
        <f>IF(AF124="","",IF(OR(AF124="常-休1",AF124="常-休2",AF124="常-休3"),IF(OR($G124="非・専",$G124="非・兼"),"-",VLOOKUP(AF124,'シフト記号表（勤務時間帯)'!$D$5:$L$45,9,FALSE)),VLOOKUP(AF124,'シフト記号表（勤務時間帯)'!$D$5:$L$45,9,FALSE)))</f>
        <v/>
      </c>
      <c r="AG125" s="189" t="str">
        <f>IF(AG124="","",IF(OR(AG124="常-休1",AG124="常-休2",AG124="常-休3"),IF(OR($G124="非・専",$G124="非・兼"),"-",VLOOKUP(AG124,'シフト記号表（勤務時間帯)'!$D$5:$L$45,9,FALSE)),VLOOKUP(AG124,'シフト記号表（勤務時間帯)'!$D$5:$L$45,9,FALSE)))</f>
        <v/>
      </c>
      <c r="AH125" s="190" t="str">
        <f>IF(AH124="","",IF(OR(AH124="常-休1",AH124="常-休2",AH124="常-休3"),IF(OR($G124="非・専",$G124="非・兼"),"-",VLOOKUP(AH124,'シフト記号表（勤務時間帯)'!$D$5:$L$45,9,FALSE)),VLOOKUP(AH124,'シフト記号表（勤務時間帯)'!$D$5:$L$45,9,FALSE)))</f>
        <v/>
      </c>
      <c r="AI125" s="188" t="str">
        <f>IF(AI124="","",IF(OR(AI124="常-休1",AI124="常-休2",AI124="常-休3"),IF(OR($G124="非・専",$G124="非・兼"),"-",VLOOKUP(AI124,'シフト記号表（勤務時間帯)'!$D$5:$L$45,9,FALSE)),VLOOKUP(AI124,'シフト記号表（勤務時間帯)'!$D$5:$L$45,9,FALSE)))</f>
        <v/>
      </c>
      <c r="AJ125" s="189" t="str">
        <f>IF(AJ124="","",IF(OR(AJ124="常-休1",AJ124="常-休2",AJ124="常-休3"),IF(OR($G124="非・専",$G124="非・兼"),"-",VLOOKUP(AJ124,'シフト記号表（勤務時間帯)'!$D$5:$L$45,9,FALSE)),VLOOKUP(AJ124,'シフト記号表（勤務時間帯)'!$D$5:$L$45,9,FALSE)))</f>
        <v/>
      </c>
      <c r="AK125" s="189" t="str">
        <f>IF(AK124="","",IF(OR(AK124="常-休1",AK124="常-休2",AK124="常-休3"),IF(OR($G124="非・専",$G124="非・兼"),"-",VLOOKUP(AK124,'シフト記号表（勤務時間帯)'!$D$5:$L$45,9,FALSE)),VLOOKUP(AK124,'シフト記号表（勤務時間帯)'!$D$5:$L$45,9,FALSE)))</f>
        <v/>
      </c>
      <c r="AL125" s="189" t="str">
        <f>IF(AL124="","",IF(OR(AL124="常-休1",AL124="常-休2",AL124="常-休3"),IF(OR($G124="非・専",$G124="非・兼"),"-",VLOOKUP(AL124,'シフト記号表（勤務時間帯)'!$D$5:$L$45,9,FALSE)),VLOOKUP(AL124,'シフト記号表（勤務時間帯)'!$D$5:$L$45,9,FALSE)))</f>
        <v/>
      </c>
      <c r="AM125" s="189" t="str">
        <f>IF(AM124="","",IF(OR(AM124="常-休1",AM124="常-休2",AM124="常-休3"),IF(OR($G124="非・専",$G124="非・兼"),"-",VLOOKUP(AM124,'シフト記号表（勤務時間帯)'!$D$5:$L$45,9,FALSE)),VLOOKUP(AM124,'シフト記号表（勤務時間帯)'!$D$5:$L$45,9,FALSE)))</f>
        <v/>
      </c>
      <c r="AN125" s="189" t="str">
        <f>IF(AN124="","",IF(OR(AN124="常-休1",AN124="常-休2",AN124="常-休3"),IF(OR($G124="非・専",$G124="非・兼"),"-",VLOOKUP(AN124,'シフト記号表（勤務時間帯)'!$D$5:$L$45,9,FALSE)),VLOOKUP(AN124,'シフト記号表（勤務時間帯)'!$D$5:$L$45,9,FALSE)))</f>
        <v/>
      </c>
      <c r="AO125" s="190" t="str">
        <f>IF(AO124="","",IF(OR(AO124="常-休1",AO124="常-休2",AO124="常-休3"),IF(OR($G124="非・専",$G124="非・兼"),"-",VLOOKUP(AO124,'シフト記号表（勤務時間帯)'!$D$5:$L$45,9,FALSE)),VLOOKUP(AO124,'シフト記号表（勤務時間帯)'!$D$5:$L$45,9,FALSE)))</f>
        <v/>
      </c>
      <c r="AP125" s="188" t="str">
        <f>IF(AP124="","",IF(OR(AP124="常-休1",AP124="常-休2",AP124="常-休3"),IF(OR($G124="非・専",$G124="非・兼"),"-",VLOOKUP(AP124,'シフト記号表（勤務時間帯)'!$D$5:$L$45,9,FALSE)),VLOOKUP(AP124,'シフト記号表（勤務時間帯)'!$D$5:$L$45,9,FALSE)))</f>
        <v/>
      </c>
      <c r="AQ125" s="189" t="str">
        <f>IF(AQ124="","",IF(OR(AQ124="常-休1",AQ124="常-休2",AQ124="常-休3"),IF(OR($G124="非・専",$G124="非・兼"),"-",VLOOKUP(AQ124,'シフト記号表（勤務時間帯)'!$D$5:$L$45,9,FALSE)),VLOOKUP(AQ124,'シフト記号表（勤務時間帯)'!$D$5:$L$45,9,FALSE)))</f>
        <v/>
      </c>
      <c r="AR125" s="189" t="str">
        <f>IF(AR124="","",IF(OR(AR124="常-休1",AR124="常-休2",AR124="常-休3"),IF(OR($G124="非・専",$G124="非・兼"),"-",VLOOKUP(AR124,'シフト記号表（勤務時間帯)'!$D$5:$L$45,9,FALSE)),VLOOKUP(AR124,'シフト記号表（勤務時間帯)'!$D$5:$L$45,9,FALSE)))</f>
        <v/>
      </c>
      <c r="AS125" s="189" t="str">
        <f>IF(AS124="","",IF(OR(AS124="常-休1",AS124="常-休2",AS124="常-休3"),IF(OR($G124="非・専",$G124="非・兼"),"-",VLOOKUP(AS124,'シフト記号表（勤務時間帯)'!$D$5:$L$45,9,FALSE)),VLOOKUP(AS124,'シフト記号表（勤務時間帯)'!$D$5:$L$45,9,FALSE)))</f>
        <v/>
      </c>
      <c r="AT125" s="189" t="str">
        <f>IF(AT124="","",IF(OR(AT124="常-休1",AT124="常-休2",AT124="常-休3"),IF(OR($G124="非・専",$G124="非・兼"),"-",VLOOKUP(AT124,'シフト記号表（勤務時間帯)'!$D$5:$L$45,9,FALSE)),VLOOKUP(AT124,'シフト記号表（勤務時間帯)'!$D$5:$L$45,9,FALSE)))</f>
        <v/>
      </c>
      <c r="AU125" s="189" t="str">
        <f>IF(AU124="","",IF(OR(AU124="常-休1",AU124="常-休2",AU124="常-休3"),IF(OR($G124="非・専",$G124="非・兼"),"-",VLOOKUP(AU124,'シフト記号表（勤務時間帯)'!$D$5:$L$45,9,FALSE)),VLOOKUP(AU124,'シフト記号表（勤務時間帯)'!$D$5:$L$45,9,FALSE)))</f>
        <v/>
      </c>
      <c r="AV125" s="190" t="str">
        <f>IF(AV124="","",IF(OR(AV124="常-休1",AV124="常-休2",AV124="常-休3"),IF(OR($G124="非・専",$G124="非・兼"),"-",VLOOKUP(AV124,'シフト記号表（勤務時間帯)'!$D$5:$L$45,9,FALSE)),VLOOKUP(AV124,'シフト記号表（勤務時間帯)'!$D$5:$L$45,9,FALSE)))</f>
        <v/>
      </c>
      <c r="AW125" s="188" t="str">
        <f>IF(AW124="","",IF(OR(AW124="常-休1",AW124="常-休2",AW124="常-休3"),IF(OR($G124="非・専",$G124="非・兼"),"-",VLOOKUP(AW124,'シフト記号表（勤務時間帯)'!$D$5:$L$45,9,FALSE)),VLOOKUP(AW124,'シフト記号表（勤務時間帯)'!$D$5:$L$45,9,FALSE)))</f>
        <v/>
      </c>
      <c r="AX125" s="189" t="str">
        <f>IF(AX124="","",IF(OR(AX124="常-休1",AX124="常-休2",AX124="常-休3"),IF(OR($G124="非・専",$G124="非・兼"),"-",VLOOKUP(AX124,'シフト記号表（勤務時間帯)'!$D$5:$L$45,9,FALSE)),VLOOKUP(AX124,'シフト記号表（勤務時間帯)'!$D$5:$L$45,9,FALSE)))</f>
        <v/>
      </c>
      <c r="AY125" s="190" t="str">
        <f>IF(AY124="","",IF(OR(AY124="常-休1",AY124="常-休2",AY124="常-休3"),IF(OR($G124="非・専",$G124="非・兼"),"-",VLOOKUP(AY124,'シフト記号表（勤務時間帯)'!$D$5:$L$45,9,FALSE)),VLOOKUP(AY124,'シフト記号表（勤務時間帯)'!$D$5:$L$45,9,FALSE)))</f>
        <v/>
      </c>
      <c r="AZ125" s="199">
        <f>IF($BE$3="予定",SUM(U125:AV125),IF($BE$3="実績",SUM(U125:AY125),""))</f>
        <v>0</v>
      </c>
      <c r="BA125" s="218">
        <f>AZ125-SUMIF(U126:AY126,"基準",U125:AY125)-SUMIF(U126:AY126,"医ケア",U125:AY125)-SUMIF(U126:AY126,"医連携",U125:AY125)</f>
        <v>0</v>
      </c>
      <c r="BB125" s="201">
        <f>SUMIF(U126:AY126,"基準",U125:AY125)</f>
        <v>0</v>
      </c>
      <c r="BC125" s="202" t="e">
        <f>AZ125/$BE$6</f>
        <v>#DIV/0!</v>
      </c>
      <c r="BD125" s="220" t="e">
        <f>BA125/$BE$6</f>
        <v>#DIV/0!</v>
      </c>
      <c r="BE125" s="321"/>
      <c r="BF125" s="322"/>
      <c r="BG125" s="322"/>
      <c r="BH125" s="322"/>
      <c r="BI125" s="323"/>
      <c r="BJ125" s="338"/>
    </row>
    <row r="126" spans="2:62" ht="20.25" customHeight="1" x14ac:dyDescent="0.4">
      <c r="B126" s="303"/>
      <c r="C126" s="310"/>
      <c r="D126" s="311"/>
      <c r="E126" s="312"/>
      <c r="F126" s="259"/>
      <c r="G126" s="313"/>
      <c r="H126" s="299"/>
      <c r="I126" s="300"/>
      <c r="J126" s="300"/>
      <c r="K126" s="301"/>
      <c r="L126" s="302"/>
      <c r="M126" s="314"/>
      <c r="N126" s="332"/>
      <c r="O126" s="333"/>
      <c r="P126" s="333"/>
      <c r="Q126" s="334"/>
      <c r="R126" s="335" t="str">
        <f>IF(COUNTIF(F125,"看護職員"),"基準・基準_加・医ケア基本報酬・医療連携",IF(COUNTIF(プルダウン・リスト!$C$32:$C$40,'別紙2-1　勤務体制・勤務形態一覧表（児通所）'!F125),"基準職員","－"))</f>
        <v>－</v>
      </c>
      <c r="S126" s="336"/>
      <c r="T126" s="337"/>
      <c r="U126" s="122"/>
      <c r="V126" s="123"/>
      <c r="W126" s="123"/>
      <c r="X126" s="123"/>
      <c r="Y126" s="123"/>
      <c r="Z126" s="123"/>
      <c r="AA126" s="124"/>
      <c r="AB126" s="122"/>
      <c r="AC126" s="123"/>
      <c r="AD126" s="123"/>
      <c r="AE126" s="123"/>
      <c r="AF126" s="123"/>
      <c r="AG126" s="123"/>
      <c r="AH126" s="124"/>
      <c r="AI126" s="122"/>
      <c r="AJ126" s="123"/>
      <c r="AK126" s="123"/>
      <c r="AL126" s="123"/>
      <c r="AM126" s="123"/>
      <c r="AN126" s="123"/>
      <c r="AO126" s="124"/>
      <c r="AP126" s="122"/>
      <c r="AQ126" s="123"/>
      <c r="AR126" s="123"/>
      <c r="AS126" s="123"/>
      <c r="AT126" s="123"/>
      <c r="AU126" s="123"/>
      <c r="AV126" s="124"/>
      <c r="AW126" s="122"/>
      <c r="AX126" s="123"/>
      <c r="AY126" s="124"/>
      <c r="AZ126" s="203"/>
      <c r="BA126" s="204"/>
      <c r="BB126" s="205"/>
      <c r="BC126" s="206"/>
      <c r="BD126" s="207"/>
      <c r="BE126" s="321"/>
      <c r="BF126" s="322"/>
      <c r="BG126" s="322"/>
      <c r="BH126" s="322"/>
      <c r="BI126" s="323"/>
      <c r="BJ126" s="338"/>
    </row>
    <row r="127" spans="2:62" ht="20.25" customHeight="1" x14ac:dyDescent="0.4">
      <c r="B127" s="303">
        <f t="shared" si="14"/>
        <v>36</v>
      </c>
      <c r="C127" s="304"/>
      <c r="D127" s="305"/>
      <c r="E127" s="306"/>
      <c r="F127" s="257"/>
      <c r="G127" s="313"/>
      <c r="H127" s="293"/>
      <c r="I127" s="294"/>
      <c r="J127" s="294"/>
      <c r="K127" s="295"/>
      <c r="L127" s="302"/>
      <c r="M127" s="314"/>
      <c r="N127" s="315"/>
      <c r="O127" s="316"/>
      <c r="P127" s="316"/>
      <c r="Q127" s="317"/>
      <c r="R127" s="318" t="s">
        <v>23</v>
      </c>
      <c r="S127" s="319"/>
      <c r="T127" s="320"/>
      <c r="U127" s="37"/>
      <c r="V127" s="38"/>
      <c r="W127" s="38"/>
      <c r="X127" s="38"/>
      <c r="Y127" s="38"/>
      <c r="Z127" s="38"/>
      <c r="AA127" s="39"/>
      <c r="AB127" s="37"/>
      <c r="AC127" s="38"/>
      <c r="AD127" s="38"/>
      <c r="AE127" s="38"/>
      <c r="AF127" s="38"/>
      <c r="AG127" s="38"/>
      <c r="AH127" s="39"/>
      <c r="AI127" s="37"/>
      <c r="AJ127" s="38"/>
      <c r="AK127" s="38"/>
      <c r="AL127" s="38"/>
      <c r="AM127" s="38"/>
      <c r="AN127" s="38"/>
      <c r="AO127" s="39"/>
      <c r="AP127" s="37"/>
      <c r="AQ127" s="38"/>
      <c r="AR127" s="38"/>
      <c r="AS127" s="38"/>
      <c r="AT127" s="38"/>
      <c r="AU127" s="38"/>
      <c r="AV127" s="39"/>
      <c r="AW127" s="37"/>
      <c r="AX127" s="38"/>
      <c r="AY127" s="39"/>
      <c r="AZ127" s="208"/>
      <c r="BA127" s="209"/>
      <c r="BB127" s="210"/>
      <c r="BC127" s="211"/>
      <c r="BD127" s="212"/>
      <c r="BE127" s="321"/>
      <c r="BF127" s="322"/>
      <c r="BG127" s="322"/>
      <c r="BH127" s="322"/>
      <c r="BI127" s="323"/>
      <c r="BJ127" s="338"/>
    </row>
    <row r="128" spans="2:62" ht="20.25" customHeight="1" x14ac:dyDescent="0.4">
      <c r="B128" s="303"/>
      <c r="C128" s="307"/>
      <c r="D128" s="308"/>
      <c r="E128" s="309"/>
      <c r="F128" s="173">
        <f>C127</f>
        <v>0</v>
      </c>
      <c r="G128" s="313"/>
      <c r="H128" s="296"/>
      <c r="I128" s="297"/>
      <c r="J128" s="297"/>
      <c r="K128" s="298"/>
      <c r="L128" s="302"/>
      <c r="M128" s="314"/>
      <c r="N128" s="329"/>
      <c r="O128" s="330"/>
      <c r="P128" s="330"/>
      <c r="Q128" s="331"/>
      <c r="R128" s="326" t="s">
        <v>9</v>
      </c>
      <c r="S128" s="327"/>
      <c r="T128" s="328"/>
      <c r="U128" s="188" t="str">
        <f>IF(U127="","",IF(OR(U127="常-休1",U127="常-休2",U127="常-休3"),IF(OR($G127="非・専",$G127="非・兼"),"-",VLOOKUP(U127,'シフト記号表（勤務時間帯)'!$D$5:$L$45,9,FALSE)),VLOOKUP(U127,'シフト記号表（勤務時間帯)'!$D$5:$L$45,9,FALSE)))</f>
        <v/>
      </c>
      <c r="V128" s="189" t="str">
        <f>IF(V127="","",IF(OR(V127="常-休1",V127="常-休2",V127="常-休3"),IF(OR($G127="非・専",$G127="非・兼"),"-",VLOOKUP(V127,'シフト記号表（勤務時間帯)'!$D$5:$L$45,9,FALSE)),VLOOKUP(V127,'シフト記号表（勤務時間帯)'!$D$5:$L$45,9,FALSE)))</f>
        <v/>
      </c>
      <c r="W128" s="189" t="str">
        <f>IF(W127="","",IF(OR(W127="常-休1",W127="常-休2",W127="常-休3"),IF(OR($G127="非・専",$G127="非・兼"),"-",VLOOKUP(W127,'シフト記号表（勤務時間帯)'!$D$5:$L$45,9,FALSE)),VLOOKUP(W127,'シフト記号表（勤務時間帯)'!$D$5:$L$45,9,FALSE)))</f>
        <v/>
      </c>
      <c r="X128" s="189" t="str">
        <f>IF(X127="","",IF(OR(X127="常-休1",X127="常-休2",X127="常-休3"),IF(OR($G127="非・専",$G127="非・兼"),"-",VLOOKUP(X127,'シフト記号表（勤務時間帯)'!$D$5:$L$45,9,FALSE)),VLOOKUP(X127,'シフト記号表（勤務時間帯)'!$D$5:$L$45,9,FALSE)))</f>
        <v/>
      </c>
      <c r="Y128" s="189" t="str">
        <f>IF(Y127="","",IF(OR(Y127="常-休1",Y127="常-休2",Y127="常-休3"),IF(OR($G127="非・専",$G127="非・兼"),"-",VLOOKUP(Y127,'シフト記号表（勤務時間帯)'!$D$5:$L$45,9,FALSE)),VLOOKUP(Y127,'シフト記号表（勤務時間帯)'!$D$5:$L$45,9,FALSE)))</f>
        <v/>
      </c>
      <c r="Z128" s="189" t="str">
        <f>IF(Z127="","",IF(OR(Z127="常-休1",Z127="常-休2",Z127="常-休3"),IF(OR($G127="非・専",$G127="非・兼"),"-",VLOOKUP(Z127,'シフト記号表（勤務時間帯)'!$D$5:$L$45,9,FALSE)),VLOOKUP(Z127,'シフト記号表（勤務時間帯)'!$D$5:$L$45,9,FALSE)))</f>
        <v/>
      </c>
      <c r="AA128" s="190" t="str">
        <f>IF(AA127="","",IF(OR(AA127="常-休1",AA127="常-休2",AA127="常-休3"),IF(OR($G127="非・専",$G127="非・兼"),"-",VLOOKUP(AA127,'シフト記号表（勤務時間帯)'!$D$5:$L$45,9,FALSE)),VLOOKUP(AA127,'シフト記号表（勤務時間帯)'!$D$5:$L$45,9,FALSE)))</f>
        <v/>
      </c>
      <c r="AB128" s="188" t="str">
        <f>IF(AB127="","",IF(OR(AB127="常-休1",AB127="常-休2",AB127="常-休3"),IF(OR($G127="非・専",$G127="非・兼"),"-",VLOOKUP(AB127,'シフト記号表（勤務時間帯)'!$D$5:$L$45,9,FALSE)),VLOOKUP(AB127,'シフト記号表（勤務時間帯)'!$D$5:$L$45,9,FALSE)))</f>
        <v/>
      </c>
      <c r="AC128" s="189" t="str">
        <f>IF(AC127="","",IF(OR(AC127="常-休1",AC127="常-休2",AC127="常-休3"),IF(OR($G127="非・専",$G127="非・兼"),"-",VLOOKUP(AC127,'シフト記号表（勤務時間帯)'!$D$5:$L$45,9,FALSE)),VLOOKUP(AC127,'シフト記号表（勤務時間帯)'!$D$5:$L$45,9,FALSE)))</f>
        <v/>
      </c>
      <c r="AD128" s="189" t="str">
        <f>IF(AD127="","",IF(OR(AD127="常-休1",AD127="常-休2",AD127="常-休3"),IF(OR($G127="非・専",$G127="非・兼"),"-",VLOOKUP(AD127,'シフト記号表（勤務時間帯)'!$D$5:$L$45,9,FALSE)),VLOOKUP(AD127,'シフト記号表（勤務時間帯)'!$D$5:$L$45,9,FALSE)))</f>
        <v/>
      </c>
      <c r="AE128" s="189" t="str">
        <f>IF(AE127="","",IF(OR(AE127="常-休1",AE127="常-休2",AE127="常-休3"),IF(OR($G127="非・専",$G127="非・兼"),"-",VLOOKUP(AE127,'シフト記号表（勤務時間帯)'!$D$5:$L$45,9,FALSE)),VLOOKUP(AE127,'シフト記号表（勤務時間帯)'!$D$5:$L$45,9,FALSE)))</f>
        <v/>
      </c>
      <c r="AF128" s="189" t="str">
        <f>IF(AF127="","",IF(OR(AF127="常-休1",AF127="常-休2",AF127="常-休3"),IF(OR($G127="非・専",$G127="非・兼"),"-",VLOOKUP(AF127,'シフト記号表（勤務時間帯)'!$D$5:$L$45,9,FALSE)),VLOOKUP(AF127,'シフト記号表（勤務時間帯)'!$D$5:$L$45,9,FALSE)))</f>
        <v/>
      </c>
      <c r="AG128" s="189" t="str">
        <f>IF(AG127="","",IF(OR(AG127="常-休1",AG127="常-休2",AG127="常-休3"),IF(OR($G127="非・専",$G127="非・兼"),"-",VLOOKUP(AG127,'シフト記号表（勤務時間帯)'!$D$5:$L$45,9,FALSE)),VLOOKUP(AG127,'シフト記号表（勤務時間帯)'!$D$5:$L$45,9,FALSE)))</f>
        <v/>
      </c>
      <c r="AH128" s="190" t="str">
        <f>IF(AH127="","",IF(OR(AH127="常-休1",AH127="常-休2",AH127="常-休3"),IF(OR($G127="非・専",$G127="非・兼"),"-",VLOOKUP(AH127,'シフト記号表（勤務時間帯)'!$D$5:$L$45,9,FALSE)),VLOOKUP(AH127,'シフト記号表（勤務時間帯)'!$D$5:$L$45,9,FALSE)))</f>
        <v/>
      </c>
      <c r="AI128" s="188" t="str">
        <f>IF(AI127="","",IF(OR(AI127="常-休1",AI127="常-休2",AI127="常-休3"),IF(OR($G127="非・専",$G127="非・兼"),"-",VLOOKUP(AI127,'シフト記号表（勤務時間帯)'!$D$5:$L$45,9,FALSE)),VLOOKUP(AI127,'シフト記号表（勤務時間帯)'!$D$5:$L$45,9,FALSE)))</f>
        <v/>
      </c>
      <c r="AJ128" s="189" t="str">
        <f>IF(AJ127="","",IF(OR(AJ127="常-休1",AJ127="常-休2",AJ127="常-休3"),IF(OR($G127="非・専",$G127="非・兼"),"-",VLOOKUP(AJ127,'シフト記号表（勤務時間帯)'!$D$5:$L$45,9,FALSE)),VLOOKUP(AJ127,'シフト記号表（勤務時間帯)'!$D$5:$L$45,9,FALSE)))</f>
        <v/>
      </c>
      <c r="AK128" s="189" t="str">
        <f>IF(AK127="","",IF(OR(AK127="常-休1",AK127="常-休2",AK127="常-休3"),IF(OR($G127="非・専",$G127="非・兼"),"-",VLOOKUP(AK127,'シフト記号表（勤務時間帯)'!$D$5:$L$45,9,FALSE)),VLOOKUP(AK127,'シフト記号表（勤務時間帯)'!$D$5:$L$45,9,FALSE)))</f>
        <v/>
      </c>
      <c r="AL128" s="189" t="str">
        <f>IF(AL127="","",IF(OR(AL127="常-休1",AL127="常-休2",AL127="常-休3"),IF(OR($G127="非・専",$G127="非・兼"),"-",VLOOKUP(AL127,'シフト記号表（勤務時間帯)'!$D$5:$L$45,9,FALSE)),VLOOKUP(AL127,'シフト記号表（勤務時間帯)'!$D$5:$L$45,9,FALSE)))</f>
        <v/>
      </c>
      <c r="AM128" s="189" t="str">
        <f>IF(AM127="","",IF(OR(AM127="常-休1",AM127="常-休2",AM127="常-休3"),IF(OR($G127="非・専",$G127="非・兼"),"-",VLOOKUP(AM127,'シフト記号表（勤務時間帯)'!$D$5:$L$45,9,FALSE)),VLOOKUP(AM127,'シフト記号表（勤務時間帯)'!$D$5:$L$45,9,FALSE)))</f>
        <v/>
      </c>
      <c r="AN128" s="189" t="str">
        <f>IF(AN127="","",IF(OR(AN127="常-休1",AN127="常-休2",AN127="常-休3"),IF(OR($G127="非・専",$G127="非・兼"),"-",VLOOKUP(AN127,'シフト記号表（勤務時間帯)'!$D$5:$L$45,9,FALSE)),VLOOKUP(AN127,'シフト記号表（勤務時間帯)'!$D$5:$L$45,9,FALSE)))</f>
        <v/>
      </c>
      <c r="AO128" s="190" t="str">
        <f>IF(AO127="","",IF(OR(AO127="常-休1",AO127="常-休2",AO127="常-休3"),IF(OR($G127="非・専",$G127="非・兼"),"-",VLOOKUP(AO127,'シフト記号表（勤務時間帯)'!$D$5:$L$45,9,FALSE)),VLOOKUP(AO127,'シフト記号表（勤務時間帯)'!$D$5:$L$45,9,FALSE)))</f>
        <v/>
      </c>
      <c r="AP128" s="188" t="str">
        <f>IF(AP127="","",IF(OR(AP127="常-休1",AP127="常-休2",AP127="常-休3"),IF(OR($G127="非・専",$G127="非・兼"),"-",VLOOKUP(AP127,'シフト記号表（勤務時間帯)'!$D$5:$L$45,9,FALSE)),VLOOKUP(AP127,'シフト記号表（勤務時間帯)'!$D$5:$L$45,9,FALSE)))</f>
        <v/>
      </c>
      <c r="AQ128" s="189" t="str">
        <f>IF(AQ127="","",IF(OR(AQ127="常-休1",AQ127="常-休2",AQ127="常-休3"),IF(OR($G127="非・専",$G127="非・兼"),"-",VLOOKUP(AQ127,'シフト記号表（勤務時間帯)'!$D$5:$L$45,9,FALSE)),VLOOKUP(AQ127,'シフト記号表（勤務時間帯)'!$D$5:$L$45,9,FALSE)))</f>
        <v/>
      </c>
      <c r="AR128" s="189" t="str">
        <f>IF(AR127="","",IF(OR(AR127="常-休1",AR127="常-休2",AR127="常-休3"),IF(OR($G127="非・専",$G127="非・兼"),"-",VLOOKUP(AR127,'シフト記号表（勤務時間帯)'!$D$5:$L$45,9,FALSE)),VLOOKUP(AR127,'シフト記号表（勤務時間帯)'!$D$5:$L$45,9,FALSE)))</f>
        <v/>
      </c>
      <c r="AS128" s="189" t="str">
        <f>IF(AS127="","",IF(OR(AS127="常-休1",AS127="常-休2",AS127="常-休3"),IF(OR($G127="非・専",$G127="非・兼"),"-",VLOOKUP(AS127,'シフト記号表（勤務時間帯)'!$D$5:$L$45,9,FALSE)),VLOOKUP(AS127,'シフト記号表（勤務時間帯)'!$D$5:$L$45,9,FALSE)))</f>
        <v/>
      </c>
      <c r="AT128" s="189" t="str">
        <f>IF(AT127="","",IF(OR(AT127="常-休1",AT127="常-休2",AT127="常-休3"),IF(OR($G127="非・専",$G127="非・兼"),"-",VLOOKUP(AT127,'シフト記号表（勤務時間帯)'!$D$5:$L$45,9,FALSE)),VLOOKUP(AT127,'シフト記号表（勤務時間帯)'!$D$5:$L$45,9,FALSE)))</f>
        <v/>
      </c>
      <c r="AU128" s="189" t="str">
        <f>IF(AU127="","",IF(OR(AU127="常-休1",AU127="常-休2",AU127="常-休3"),IF(OR($G127="非・専",$G127="非・兼"),"-",VLOOKUP(AU127,'シフト記号表（勤務時間帯)'!$D$5:$L$45,9,FALSE)),VLOOKUP(AU127,'シフト記号表（勤務時間帯)'!$D$5:$L$45,9,FALSE)))</f>
        <v/>
      </c>
      <c r="AV128" s="190" t="str">
        <f>IF(AV127="","",IF(OR(AV127="常-休1",AV127="常-休2",AV127="常-休3"),IF(OR($G127="非・専",$G127="非・兼"),"-",VLOOKUP(AV127,'シフト記号表（勤務時間帯)'!$D$5:$L$45,9,FALSE)),VLOOKUP(AV127,'シフト記号表（勤務時間帯)'!$D$5:$L$45,9,FALSE)))</f>
        <v/>
      </c>
      <c r="AW128" s="188" t="str">
        <f>IF(AW127="","",IF(OR(AW127="常-休1",AW127="常-休2",AW127="常-休3"),IF(OR($G127="非・専",$G127="非・兼"),"-",VLOOKUP(AW127,'シフト記号表（勤務時間帯)'!$D$5:$L$45,9,FALSE)),VLOOKUP(AW127,'シフト記号表（勤務時間帯)'!$D$5:$L$45,9,FALSE)))</f>
        <v/>
      </c>
      <c r="AX128" s="189" t="str">
        <f>IF(AX127="","",IF(OR(AX127="常-休1",AX127="常-休2",AX127="常-休3"),IF(OR($G127="非・専",$G127="非・兼"),"-",VLOOKUP(AX127,'シフト記号表（勤務時間帯)'!$D$5:$L$45,9,FALSE)),VLOOKUP(AX127,'シフト記号表（勤務時間帯)'!$D$5:$L$45,9,FALSE)))</f>
        <v/>
      </c>
      <c r="AY128" s="190" t="str">
        <f>IF(AY127="","",IF(OR(AY127="常-休1",AY127="常-休2",AY127="常-休3"),IF(OR($G127="非・専",$G127="非・兼"),"-",VLOOKUP(AY127,'シフト記号表（勤務時間帯)'!$D$5:$L$45,9,FALSE)),VLOOKUP(AY127,'シフト記号表（勤務時間帯)'!$D$5:$L$45,9,FALSE)))</f>
        <v/>
      </c>
      <c r="AZ128" s="199">
        <f>IF($BE$3="予定",SUM(U128:AV128),IF($BE$3="実績",SUM(U128:AY128),""))</f>
        <v>0</v>
      </c>
      <c r="BA128" s="218">
        <f>AZ128-SUMIF(U129:AY129,"基準",U128:AY128)-SUMIF(U129:AY129,"医ケア",U128:AY128)-SUMIF(U129:AY129,"医連携",U128:AY128)</f>
        <v>0</v>
      </c>
      <c r="BB128" s="201">
        <f>SUMIF(U129:AY129,"基準",U128:AY128)</f>
        <v>0</v>
      </c>
      <c r="BC128" s="202" t="e">
        <f>AZ128/$BE$6</f>
        <v>#DIV/0!</v>
      </c>
      <c r="BD128" s="220" t="e">
        <f>BA128/$BE$6</f>
        <v>#DIV/0!</v>
      </c>
      <c r="BE128" s="321"/>
      <c r="BF128" s="322"/>
      <c r="BG128" s="322"/>
      <c r="BH128" s="322"/>
      <c r="BI128" s="323"/>
      <c r="BJ128" s="338"/>
    </row>
    <row r="129" spans="2:62" ht="20.25" customHeight="1" x14ac:dyDescent="0.4">
      <c r="B129" s="303"/>
      <c r="C129" s="310"/>
      <c r="D129" s="311"/>
      <c r="E129" s="312"/>
      <c r="F129" s="259"/>
      <c r="G129" s="313"/>
      <c r="H129" s="299"/>
      <c r="I129" s="300"/>
      <c r="J129" s="300"/>
      <c r="K129" s="301"/>
      <c r="L129" s="302"/>
      <c r="M129" s="314"/>
      <c r="N129" s="332"/>
      <c r="O129" s="333"/>
      <c r="P129" s="333"/>
      <c r="Q129" s="334"/>
      <c r="R129" s="335" t="str">
        <f>IF(COUNTIF(F128,"看護職員"),"基準・基準_加・医ケア基本報酬・医療連携",IF(COUNTIF(プルダウン・リスト!$C$32:$C$40,'別紙2-1　勤務体制・勤務形態一覧表（児通所）'!F128),"基準職員","－"))</f>
        <v>－</v>
      </c>
      <c r="S129" s="336"/>
      <c r="T129" s="337"/>
      <c r="U129" s="122"/>
      <c r="V129" s="123"/>
      <c r="W129" s="123"/>
      <c r="X129" s="123"/>
      <c r="Y129" s="123"/>
      <c r="Z129" s="123"/>
      <c r="AA129" s="124"/>
      <c r="AB129" s="122"/>
      <c r="AC129" s="123"/>
      <c r="AD129" s="123"/>
      <c r="AE129" s="123"/>
      <c r="AF129" s="123"/>
      <c r="AG129" s="123"/>
      <c r="AH129" s="124"/>
      <c r="AI129" s="122"/>
      <c r="AJ129" s="123"/>
      <c r="AK129" s="123"/>
      <c r="AL129" s="123"/>
      <c r="AM129" s="123"/>
      <c r="AN129" s="123"/>
      <c r="AO129" s="124"/>
      <c r="AP129" s="122"/>
      <c r="AQ129" s="123"/>
      <c r="AR129" s="123"/>
      <c r="AS129" s="123"/>
      <c r="AT129" s="123"/>
      <c r="AU129" s="123"/>
      <c r="AV129" s="124"/>
      <c r="AW129" s="122"/>
      <c r="AX129" s="123"/>
      <c r="AY129" s="124"/>
      <c r="AZ129" s="203"/>
      <c r="BA129" s="221"/>
      <c r="BB129" s="222"/>
      <c r="BC129" s="206"/>
      <c r="BD129" s="207"/>
      <c r="BE129" s="321"/>
      <c r="BF129" s="322"/>
      <c r="BG129" s="322"/>
      <c r="BH129" s="322"/>
      <c r="BI129" s="323"/>
      <c r="BJ129" s="338"/>
    </row>
    <row r="130" spans="2:62" ht="20.25" customHeight="1" x14ac:dyDescent="0.4">
      <c r="B130" s="303">
        <f t="shared" si="15"/>
        <v>37</v>
      </c>
      <c r="C130" s="304"/>
      <c r="D130" s="305"/>
      <c r="E130" s="306"/>
      <c r="F130" s="257"/>
      <c r="G130" s="313"/>
      <c r="H130" s="293"/>
      <c r="I130" s="294"/>
      <c r="J130" s="294"/>
      <c r="K130" s="295"/>
      <c r="L130" s="302"/>
      <c r="M130" s="314"/>
      <c r="N130" s="315"/>
      <c r="O130" s="316"/>
      <c r="P130" s="316"/>
      <c r="Q130" s="317"/>
      <c r="R130" s="318" t="s">
        <v>23</v>
      </c>
      <c r="S130" s="319"/>
      <c r="T130" s="320"/>
      <c r="U130" s="37"/>
      <c r="V130" s="38"/>
      <c r="W130" s="38"/>
      <c r="X130" s="38"/>
      <c r="Y130" s="38"/>
      <c r="Z130" s="38"/>
      <c r="AA130" s="39"/>
      <c r="AB130" s="37"/>
      <c r="AC130" s="38"/>
      <c r="AD130" s="38"/>
      <c r="AE130" s="38"/>
      <c r="AF130" s="38"/>
      <c r="AG130" s="38"/>
      <c r="AH130" s="39"/>
      <c r="AI130" s="37"/>
      <c r="AJ130" s="38"/>
      <c r="AK130" s="38"/>
      <c r="AL130" s="38"/>
      <c r="AM130" s="38"/>
      <c r="AN130" s="38"/>
      <c r="AO130" s="39"/>
      <c r="AP130" s="37"/>
      <c r="AQ130" s="38"/>
      <c r="AR130" s="38"/>
      <c r="AS130" s="38"/>
      <c r="AT130" s="38"/>
      <c r="AU130" s="38"/>
      <c r="AV130" s="39"/>
      <c r="AW130" s="37"/>
      <c r="AX130" s="38"/>
      <c r="AY130" s="39"/>
      <c r="AZ130" s="208"/>
      <c r="BA130" s="209"/>
      <c r="BB130" s="210"/>
      <c r="BC130" s="211"/>
      <c r="BD130" s="212"/>
      <c r="BE130" s="321"/>
      <c r="BF130" s="322"/>
      <c r="BG130" s="322"/>
      <c r="BH130" s="322"/>
      <c r="BI130" s="323"/>
      <c r="BJ130" s="338"/>
    </row>
    <row r="131" spans="2:62" ht="20.25" customHeight="1" x14ac:dyDescent="0.4">
      <c r="B131" s="303"/>
      <c r="C131" s="307"/>
      <c r="D131" s="308"/>
      <c r="E131" s="309"/>
      <c r="F131" s="173">
        <f>C130</f>
        <v>0</v>
      </c>
      <c r="G131" s="313"/>
      <c r="H131" s="296"/>
      <c r="I131" s="297"/>
      <c r="J131" s="297"/>
      <c r="K131" s="298"/>
      <c r="L131" s="302"/>
      <c r="M131" s="314"/>
      <c r="N131" s="329"/>
      <c r="O131" s="330"/>
      <c r="P131" s="330"/>
      <c r="Q131" s="331"/>
      <c r="R131" s="326" t="s">
        <v>9</v>
      </c>
      <c r="S131" s="327"/>
      <c r="T131" s="328"/>
      <c r="U131" s="188" t="str">
        <f>IF(U130="","",IF(OR(U130="常-休1",U130="常-休2",U130="常-休3"),IF(OR($G130="非・専",$G130="非・兼"),"-",VLOOKUP(U130,'シフト記号表（勤務時間帯)'!$D$5:$L$45,9,FALSE)),VLOOKUP(U130,'シフト記号表（勤務時間帯)'!$D$5:$L$45,9,FALSE)))</f>
        <v/>
      </c>
      <c r="V131" s="189" t="str">
        <f>IF(V130="","",IF(OR(V130="常-休1",V130="常-休2",V130="常-休3"),IF(OR($G130="非・専",$G130="非・兼"),"-",VLOOKUP(V130,'シフト記号表（勤務時間帯)'!$D$5:$L$45,9,FALSE)),VLOOKUP(V130,'シフト記号表（勤務時間帯)'!$D$5:$L$45,9,FALSE)))</f>
        <v/>
      </c>
      <c r="W131" s="189" t="str">
        <f>IF(W130="","",IF(OR(W130="常-休1",W130="常-休2",W130="常-休3"),IF(OR($G130="非・専",$G130="非・兼"),"-",VLOOKUP(W130,'シフト記号表（勤務時間帯)'!$D$5:$L$45,9,FALSE)),VLOOKUP(W130,'シフト記号表（勤務時間帯)'!$D$5:$L$45,9,FALSE)))</f>
        <v/>
      </c>
      <c r="X131" s="189" t="str">
        <f>IF(X130="","",IF(OR(X130="常-休1",X130="常-休2",X130="常-休3"),IF(OR($G130="非・専",$G130="非・兼"),"-",VLOOKUP(X130,'シフト記号表（勤務時間帯)'!$D$5:$L$45,9,FALSE)),VLOOKUP(X130,'シフト記号表（勤務時間帯)'!$D$5:$L$45,9,FALSE)))</f>
        <v/>
      </c>
      <c r="Y131" s="189" t="str">
        <f>IF(Y130="","",IF(OR(Y130="常-休1",Y130="常-休2",Y130="常-休3"),IF(OR($G130="非・専",$G130="非・兼"),"-",VLOOKUP(Y130,'シフト記号表（勤務時間帯)'!$D$5:$L$45,9,FALSE)),VLOOKUP(Y130,'シフト記号表（勤務時間帯)'!$D$5:$L$45,9,FALSE)))</f>
        <v/>
      </c>
      <c r="Z131" s="189" t="str">
        <f>IF(Z130="","",IF(OR(Z130="常-休1",Z130="常-休2",Z130="常-休3"),IF(OR($G130="非・専",$G130="非・兼"),"-",VLOOKUP(Z130,'シフト記号表（勤務時間帯)'!$D$5:$L$45,9,FALSE)),VLOOKUP(Z130,'シフト記号表（勤務時間帯)'!$D$5:$L$45,9,FALSE)))</f>
        <v/>
      </c>
      <c r="AA131" s="190" t="str">
        <f>IF(AA130="","",IF(OR(AA130="常-休1",AA130="常-休2",AA130="常-休3"),IF(OR($G130="非・専",$G130="非・兼"),"-",VLOOKUP(AA130,'シフト記号表（勤務時間帯)'!$D$5:$L$45,9,FALSE)),VLOOKUP(AA130,'シフト記号表（勤務時間帯)'!$D$5:$L$45,9,FALSE)))</f>
        <v/>
      </c>
      <c r="AB131" s="188" t="str">
        <f>IF(AB130="","",IF(OR(AB130="常-休1",AB130="常-休2",AB130="常-休3"),IF(OR($G130="非・専",$G130="非・兼"),"-",VLOOKUP(AB130,'シフト記号表（勤務時間帯)'!$D$5:$L$45,9,FALSE)),VLOOKUP(AB130,'シフト記号表（勤務時間帯)'!$D$5:$L$45,9,FALSE)))</f>
        <v/>
      </c>
      <c r="AC131" s="189" t="str">
        <f>IF(AC130="","",IF(OR(AC130="常-休1",AC130="常-休2",AC130="常-休3"),IF(OR($G130="非・専",$G130="非・兼"),"-",VLOOKUP(AC130,'シフト記号表（勤務時間帯)'!$D$5:$L$45,9,FALSE)),VLOOKUP(AC130,'シフト記号表（勤務時間帯)'!$D$5:$L$45,9,FALSE)))</f>
        <v/>
      </c>
      <c r="AD131" s="189" t="str">
        <f>IF(AD130="","",IF(OR(AD130="常-休1",AD130="常-休2",AD130="常-休3"),IF(OR($G130="非・専",$G130="非・兼"),"-",VLOOKUP(AD130,'シフト記号表（勤務時間帯)'!$D$5:$L$45,9,FALSE)),VLOOKUP(AD130,'シフト記号表（勤務時間帯)'!$D$5:$L$45,9,FALSE)))</f>
        <v/>
      </c>
      <c r="AE131" s="189" t="str">
        <f>IF(AE130="","",IF(OR(AE130="常-休1",AE130="常-休2",AE130="常-休3"),IF(OR($G130="非・専",$G130="非・兼"),"-",VLOOKUP(AE130,'シフト記号表（勤務時間帯)'!$D$5:$L$45,9,FALSE)),VLOOKUP(AE130,'シフト記号表（勤務時間帯)'!$D$5:$L$45,9,FALSE)))</f>
        <v/>
      </c>
      <c r="AF131" s="189" t="str">
        <f>IF(AF130="","",IF(OR(AF130="常-休1",AF130="常-休2",AF130="常-休3"),IF(OR($G130="非・専",$G130="非・兼"),"-",VLOOKUP(AF130,'シフト記号表（勤務時間帯)'!$D$5:$L$45,9,FALSE)),VLOOKUP(AF130,'シフト記号表（勤務時間帯)'!$D$5:$L$45,9,FALSE)))</f>
        <v/>
      </c>
      <c r="AG131" s="189" t="str">
        <f>IF(AG130="","",IF(OR(AG130="常-休1",AG130="常-休2",AG130="常-休3"),IF(OR($G130="非・専",$G130="非・兼"),"-",VLOOKUP(AG130,'シフト記号表（勤務時間帯)'!$D$5:$L$45,9,FALSE)),VLOOKUP(AG130,'シフト記号表（勤務時間帯)'!$D$5:$L$45,9,FALSE)))</f>
        <v/>
      </c>
      <c r="AH131" s="190" t="str">
        <f>IF(AH130="","",IF(OR(AH130="常-休1",AH130="常-休2",AH130="常-休3"),IF(OR($G130="非・専",$G130="非・兼"),"-",VLOOKUP(AH130,'シフト記号表（勤務時間帯)'!$D$5:$L$45,9,FALSE)),VLOOKUP(AH130,'シフト記号表（勤務時間帯)'!$D$5:$L$45,9,FALSE)))</f>
        <v/>
      </c>
      <c r="AI131" s="188" t="str">
        <f>IF(AI130="","",IF(OR(AI130="常-休1",AI130="常-休2",AI130="常-休3"),IF(OR($G130="非・専",$G130="非・兼"),"-",VLOOKUP(AI130,'シフト記号表（勤務時間帯)'!$D$5:$L$45,9,FALSE)),VLOOKUP(AI130,'シフト記号表（勤務時間帯)'!$D$5:$L$45,9,FALSE)))</f>
        <v/>
      </c>
      <c r="AJ131" s="189" t="str">
        <f>IF(AJ130="","",IF(OR(AJ130="常-休1",AJ130="常-休2",AJ130="常-休3"),IF(OR($G130="非・専",$G130="非・兼"),"-",VLOOKUP(AJ130,'シフト記号表（勤務時間帯)'!$D$5:$L$45,9,FALSE)),VLOOKUP(AJ130,'シフト記号表（勤務時間帯)'!$D$5:$L$45,9,FALSE)))</f>
        <v/>
      </c>
      <c r="AK131" s="189" t="str">
        <f>IF(AK130="","",IF(OR(AK130="常-休1",AK130="常-休2",AK130="常-休3"),IF(OR($G130="非・専",$G130="非・兼"),"-",VLOOKUP(AK130,'シフト記号表（勤務時間帯)'!$D$5:$L$45,9,FALSE)),VLOOKUP(AK130,'シフト記号表（勤務時間帯)'!$D$5:$L$45,9,FALSE)))</f>
        <v/>
      </c>
      <c r="AL131" s="189" t="str">
        <f>IF(AL130="","",IF(OR(AL130="常-休1",AL130="常-休2",AL130="常-休3"),IF(OR($G130="非・専",$G130="非・兼"),"-",VLOOKUP(AL130,'シフト記号表（勤務時間帯)'!$D$5:$L$45,9,FALSE)),VLOOKUP(AL130,'シフト記号表（勤務時間帯)'!$D$5:$L$45,9,FALSE)))</f>
        <v/>
      </c>
      <c r="AM131" s="189" t="str">
        <f>IF(AM130="","",IF(OR(AM130="常-休1",AM130="常-休2",AM130="常-休3"),IF(OR($G130="非・専",$G130="非・兼"),"-",VLOOKUP(AM130,'シフト記号表（勤務時間帯)'!$D$5:$L$45,9,FALSE)),VLOOKUP(AM130,'シフト記号表（勤務時間帯)'!$D$5:$L$45,9,FALSE)))</f>
        <v/>
      </c>
      <c r="AN131" s="189" t="str">
        <f>IF(AN130="","",IF(OR(AN130="常-休1",AN130="常-休2",AN130="常-休3"),IF(OR($G130="非・専",$G130="非・兼"),"-",VLOOKUP(AN130,'シフト記号表（勤務時間帯)'!$D$5:$L$45,9,FALSE)),VLOOKUP(AN130,'シフト記号表（勤務時間帯)'!$D$5:$L$45,9,FALSE)))</f>
        <v/>
      </c>
      <c r="AO131" s="190" t="str">
        <f>IF(AO130="","",IF(OR(AO130="常-休1",AO130="常-休2",AO130="常-休3"),IF(OR($G130="非・専",$G130="非・兼"),"-",VLOOKUP(AO130,'シフト記号表（勤務時間帯)'!$D$5:$L$45,9,FALSE)),VLOOKUP(AO130,'シフト記号表（勤務時間帯)'!$D$5:$L$45,9,FALSE)))</f>
        <v/>
      </c>
      <c r="AP131" s="188" t="str">
        <f>IF(AP130="","",IF(OR(AP130="常-休1",AP130="常-休2",AP130="常-休3"),IF(OR($G130="非・専",$G130="非・兼"),"-",VLOOKUP(AP130,'シフト記号表（勤務時間帯)'!$D$5:$L$45,9,FALSE)),VLOOKUP(AP130,'シフト記号表（勤務時間帯)'!$D$5:$L$45,9,FALSE)))</f>
        <v/>
      </c>
      <c r="AQ131" s="189" t="str">
        <f>IF(AQ130="","",IF(OR(AQ130="常-休1",AQ130="常-休2",AQ130="常-休3"),IF(OR($G130="非・専",$G130="非・兼"),"-",VLOOKUP(AQ130,'シフト記号表（勤務時間帯)'!$D$5:$L$45,9,FALSE)),VLOOKUP(AQ130,'シフト記号表（勤務時間帯)'!$D$5:$L$45,9,FALSE)))</f>
        <v/>
      </c>
      <c r="AR131" s="189" t="str">
        <f>IF(AR130="","",IF(OR(AR130="常-休1",AR130="常-休2",AR130="常-休3"),IF(OR($G130="非・専",$G130="非・兼"),"-",VLOOKUP(AR130,'シフト記号表（勤務時間帯)'!$D$5:$L$45,9,FALSE)),VLOOKUP(AR130,'シフト記号表（勤務時間帯)'!$D$5:$L$45,9,FALSE)))</f>
        <v/>
      </c>
      <c r="AS131" s="189" t="str">
        <f>IF(AS130="","",IF(OR(AS130="常-休1",AS130="常-休2",AS130="常-休3"),IF(OR($G130="非・専",$G130="非・兼"),"-",VLOOKUP(AS130,'シフト記号表（勤務時間帯)'!$D$5:$L$45,9,FALSE)),VLOOKUP(AS130,'シフト記号表（勤務時間帯)'!$D$5:$L$45,9,FALSE)))</f>
        <v/>
      </c>
      <c r="AT131" s="189" t="str">
        <f>IF(AT130="","",IF(OR(AT130="常-休1",AT130="常-休2",AT130="常-休3"),IF(OR($G130="非・専",$G130="非・兼"),"-",VLOOKUP(AT130,'シフト記号表（勤務時間帯)'!$D$5:$L$45,9,FALSE)),VLOOKUP(AT130,'シフト記号表（勤務時間帯)'!$D$5:$L$45,9,FALSE)))</f>
        <v/>
      </c>
      <c r="AU131" s="189" t="str">
        <f>IF(AU130="","",IF(OR(AU130="常-休1",AU130="常-休2",AU130="常-休3"),IF(OR($G130="非・専",$G130="非・兼"),"-",VLOOKUP(AU130,'シフト記号表（勤務時間帯)'!$D$5:$L$45,9,FALSE)),VLOOKUP(AU130,'シフト記号表（勤務時間帯)'!$D$5:$L$45,9,FALSE)))</f>
        <v/>
      </c>
      <c r="AV131" s="190" t="str">
        <f>IF(AV130="","",IF(OR(AV130="常-休1",AV130="常-休2",AV130="常-休3"),IF(OR($G130="非・専",$G130="非・兼"),"-",VLOOKUP(AV130,'シフト記号表（勤務時間帯)'!$D$5:$L$45,9,FALSE)),VLOOKUP(AV130,'シフト記号表（勤務時間帯)'!$D$5:$L$45,9,FALSE)))</f>
        <v/>
      </c>
      <c r="AW131" s="188" t="str">
        <f>IF(AW130="","",IF(OR(AW130="常-休1",AW130="常-休2",AW130="常-休3"),IF(OR($G130="非・専",$G130="非・兼"),"-",VLOOKUP(AW130,'シフト記号表（勤務時間帯)'!$D$5:$L$45,9,FALSE)),VLOOKUP(AW130,'シフト記号表（勤務時間帯)'!$D$5:$L$45,9,FALSE)))</f>
        <v/>
      </c>
      <c r="AX131" s="189" t="str">
        <f>IF(AX130="","",IF(OR(AX130="常-休1",AX130="常-休2",AX130="常-休3"),IF(OR($G130="非・専",$G130="非・兼"),"-",VLOOKUP(AX130,'シフト記号表（勤務時間帯)'!$D$5:$L$45,9,FALSE)),VLOOKUP(AX130,'シフト記号表（勤務時間帯)'!$D$5:$L$45,9,FALSE)))</f>
        <v/>
      </c>
      <c r="AY131" s="190" t="str">
        <f>IF(AY130="","",IF(OR(AY130="常-休1",AY130="常-休2",AY130="常-休3"),IF(OR($G130="非・専",$G130="非・兼"),"-",VLOOKUP(AY130,'シフト記号表（勤務時間帯)'!$D$5:$L$45,9,FALSE)),VLOOKUP(AY130,'シフト記号表（勤務時間帯)'!$D$5:$L$45,9,FALSE)))</f>
        <v/>
      </c>
      <c r="AZ131" s="199">
        <f>IF($BE$3="予定",SUM(U131:AV131),IF($BE$3="実績",SUM(U131:AY131),""))</f>
        <v>0</v>
      </c>
      <c r="BA131" s="218">
        <f>AZ131-SUMIF(U132:AY132,"基準",U131:AY131)-SUMIF(U132:AY132,"医ケア",U131:AY131)-SUMIF(U132:AY132,"医連携",U131:AY131)</f>
        <v>0</v>
      </c>
      <c r="BB131" s="201">
        <f>SUMIF(U132:AY132,"基準",U131:AY131)</f>
        <v>0</v>
      </c>
      <c r="BC131" s="202" t="e">
        <f>AZ131/$BE$6</f>
        <v>#DIV/0!</v>
      </c>
      <c r="BD131" s="220" t="e">
        <f>BA131/$BE$6</f>
        <v>#DIV/0!</v>
      </c>
      <c r="BE131" s="321"/>
      <c r="BF131" s="322"/>
      <c r="BG131" s="322"/>
      <c r="BH131" s="322"/>
      <c r="BI131" s="323"/>
      <c r="BJ131" s="338"/>
    </row>
    <row r="132" spans="2:62" ht="20.25" customHeight="1" x14ac:dyDescent="0.4">
      <c r="B132" s="303"/>
      <c r="C132" s="310"/>
      <c r="D132" s="311"/>
      <c r="E132" s="312"/>
      <c r="F132" s="259"/>
      <c r="G132" s="313"/>
      <c r="H132" s="299"/>
      <c r="I132" s="300"/>
      <c r="J132" s="300"/>
      <c r="K132" s="301"/>
      <c r="L132" s="302"/>
      <c r="M132" s="314"/>
      <c r="N132" s="332"/>
      <c r="O132" s="333"/>
      <c r="P132" s="333"/>
      <c r="Q132" s="334"/>
      <c r="R132" s="335" t="str">
        <f>IF(COUNTIF(F131,"看護職員"),"基準・基準_加・医ケア基本報酬・医療連携",IF(COUNTIF(プルダウン・リスト!$C$32:$C$40,'別紙2-1　勤務体制・勤務形態一覧表（児通所）'!F131),"基準職員","－"))</f>
        <v>－</v>
      </c>
      <c r="S132" s="336"/>
      <c r="T132" s="337"/>
      <c r="U132" s="122"/>
      <c r="V132" s="123"/>
      <c r="W132" s="123"/>
      <c r="X132" s="123"/>
      <c r="Y132" s="123"/>
      <c r="Z132" s="123"/>
      <c r="AA132" s="124"/>
      <c r="AB132" s="122"/>
      <c r="AC132" s="123"/>
      <c r="AD132" s="123"/>
      <c r="AE132" s="123"/>
      <c r="AF132" s="123"/>
      <c r="AG132" s="123"/>
      <c r="AH132" s="124"/>
      <c r="AI132" s="122"/>
      <c r="AJ132" s="123"/>
      <c r="AK132" s="123"/>
      <c r="AL132" s="123"/>
      <c r="AM132" s="123"/>
      <c r="AN132" s="123"/>
      <c r="AO132" s="124"/>
      <c r="AP132" s="122"/>
      <c r="AQ132" s="123"/>
      <c r="AR132" s="123"/>
      <c r="AS132" s="123"/>
      <c r="AT132" s="123"/>
      <c r="AU132" s="123"/>
      <c r="AV132" s="124"/>
      <c r="AW132" s="122"/>
      <c r="AX132" s="123"/>
      <c r="AY132" s="124"/>
      <c r="AZ132" s="203"/>
      <c r="BA132" s="204"/>
      <c r="BB132" s="205"/>
      <c r="BC132" s="206"/>
      <c r="BD132" s="207"/>
      <c r="BE132" s="321"/>
      <c r="BF132" s="322"/>
      <c r="BG132" s="322"/>
      <c r="BH132" s="322"/>
      <c r="BI132" s="323"/>
      <c r="BJ132" s="338"/>
    </row>
    <row r="133" spans="2:62" ht="20.25" customHeight="1" x14ac:dyDescent="0.4">
      <c r="B133" s="303">
        <f t="shared" si="14"/>
        <v>38</v>
      </c>
      <c r="C133" s="304"/>
      <c r="D133" s="305"/>
      <c r="E133" s="306"/>
      <c r="F133" s="257"/>
      <c r="G133" s="313"/>
      <c r="H133" s="293"/>
      <c r="I133" s="294"/>
      <c r="J133" s="294"/>
      <c r="K133" s="295"/>
      <c r="L133" s="302"/>
      <c r="M133" s="314"/>
      <c r="N133" s="315"/>
      <c r="O133" s="316"/>
      <c r="P133" s="316"/>
      <c r="Q133" s="317"/>
      <c r="R133" s="318" t="s">
        <v>23</v>
      </c>
      <c r="S133" s="319"/>
      <c r="T133" s="320"/>
      <c r="U133" s="37"/>
      <c r="V133" s="38"/>
      <c r="W133" s="38"/>
      <c r="X133" s="38"/>
      <c r="Y133" s="38"/>
      <c r="Z133" s="38"/>
      <c r="AA133" s="39"/>
      <c r="AB133" s="37"/>
      <c r="AC133" s="38"/>
      <c r="AD133" s="38"/>
      <c r="AE133" s="38"/>
      <c r="AF133" s="38"/>
      <c r="AG133" s="38"/>
      <c r="AH133" s="39"/>
      <c r="AI133" s="37"/>
      <c r="AJ133" s="38"/>
      <c r="AK133" s="38"/>
      <c r="AL133" s="38"/>
      <c r="AM133" s="38"/>
      <c r="AN133" s="38"/>
      <c r="AO133" s="39"/>
      <c r="AP133" s="37"/>
      <c r="AQ133" s="38"/>
      <c r="AR133" s="38"/>
      <c r="AS133" s="38"/>
      <c r="AT133" s="38"/>
      <c r="AU133" s="38"/>
      <c r="AV133" s="39"/>
      <c r="AW133" s="37"/>
      <c r="AX133" s="38"/>
      <c r="AY133" s="39"/>
      <c r="AZ133" s="208"/>
      <c r="BA133" s="209"/>
      <c r="BB133" s="210"/>
      <c r="BC133" s="211"/>
      <c r="BD133" s="212"/>
      <c r="BE133" s="321"/>
      <c r="BF133" s="322"/>
      <c r="BG133" s="322"/>
      <c r="BH133" s="322"/>
      <c r="BI133" s="323"/>
      <c r="BJ133" s="338"/>
    </row>
    <row r="134" spans="2:62" ht="20.25" customHeight="1" x14ac:dyDescent="0.4">
      <c r="B134" s="303"/>
      <c r="C134" s="307"/>
      <c r="D134" s="308"/>
      <c r="E134" s="309"/>
      <c r="F134" s="173">
        <f>C133</f>
        <v>0</v>
      </c>
      <c r="G134" s="313"/>
      <c r="H134" s="296"/>
      <c r="I134" s="297"/>
      <c r="J134" s="297"/>
      <c r="K134" s="298"/>
      <c r="L134" s="302"/>
      <c r="M134" s="314"/>
      <c r="N134" s="329"/>
      <c r="O134" s="330"/>
      <c r="P134" s="330"/>
      <c r="Q134" s="331"/>
      <c r="R134" s="326" t="s">
        <v>9</v>
      </c>
      <c r="S134" s="327"/>
      <c r="T134" s="328"/>
      <c r="U134" s="188" t="str">
        <f>IF(U133="","",IF(OR(U133="常-休1",U133="常-休2",U133="常-休3"),IF(OR($G133="非・専",$G133="非・兼"),"-",VLOOKUP(U133,'シフト記号表（勤務時間帯)'!$D$5:$L$45,9,FALSE)),VLOOKUP(U133,'シフト記号表（勤務時間帯)'!$D$5:$L$45,9,FALSE)))</f>
        <v/>
      </c>
      <c r="V134" s="189" t="str">
        <f>IF(V133="","",IF(OR(V133="常-休1",V133="常-休2",V133="常-休3"),IF(OR($G133="非・専",$G133="非・兼"),"-",VLOOKUP(V133,'シフト記号表（勤務時間帯)'!$D$5:$L$45,9,FALSE)),VLOOKUP(V133,'シフト記号表（勤務時間帯)'!$D$5:$L$45,9,FALSE)))</f>
        <v/>
      </c>
      <c r="W134" s="189" t="str">
        <f>IF(W133="","",IF(OR(W133="常-休1",W133="常-休2",W133="常-休3"),IF(OR($G133="非・専",$G133="非・兼"),"-",VLOOKUP(W133,'シフト記号表（勤務時間帯)'!$D$5:$L$45,9,FALSE)),VLOOKUP(W133,'シフト記号表（勤務時間帯)'!$D$5:$L$45,9,FALSE)))</f>
        <v/>
      </c>
      <c r="X134" s="189" t="str">
        <f>IF(X133="","",IF(OR(X133="常-休1",X133="常-休2",X133="常-休3"),IF(OR($G133="非・専",$G133="非・兼"),"-",VLOOKUP(X133,'シフト記号表（勤務時間帯)'!$D$5:$L$45,9,FALSE)),VLOOKUP(X133,'シフト記号表（勤務時間帯)'!$D$5:$L$45,9,FALSE)))</f>
        <v/>
      </c>
      <c r="Y134" s="189" t="str">
        <f>IF(Y133="","",IF(OR(Y133="常-休1",Y133="常-休2",Y133="常-休3"),IF(OR($G133="非・専",$G133="非・兼"),"-",VLOOKUP(Y133,'シフト記号表（勤務時間帯)'!$D$5:$L$45,9,FALSE)),VLOOKUP(Y133,'シフト記号表（勤務時間帯)'!$D$5:$L$45,9,FALSE)))</f>
        <v/>
      </c>
      <c r="Z134" s="189" t="str">
        <f>IF(Z133="","",IF(OR(Z133="常-休1",Z133="常-休2",Z133="常-休3"),IF(OR($G133="非・専",$G133="非・兼"),"-",VLOOKUP(Z133,'シフト記号表（勤務時間帯)'!$D$5:$L$45,9,FALSE)),VLOOKUP(Z133,'シフト記号表（勤務時間帯)'!$D$5:$L$45,9,FALSE)))</f>
        <v/>
      </c>
      <c r="AA134" s="190" t="str">
        <f>IF(AA133="","",IF(OR(AA133="常-休1",AA133="常-休2",AA133="常-休3"),IF(OR($G133="非・専",$G133="非・兼"),"-",VLOOKUP(AA133,'シフト記号表（勤務時間帯)'!$D$5:$L$45,9,FALSE)),VLOOKUP(AA133,'シフト記号表（勤務時間帯)'!$D$5:$L$45,9,FALSE)))</f>
        <v/>
      </c>
      <c r="AB134" s="188" t="str">
        <f>IF(AB133="","",IF(OR(AB133="常-休1",AB133="常-休2",AB133="常-休3"),IF(OR($G133="非・専",$G133="非・兼"),"-",VLOOKUP(AB133,'シフト記号表（勤務時間帯)'!$D$5:$L$45,9,FALSE)),VLOOKUP(AB133,'シフト記号表（勤務時間帯)'!$D$5:$L$45,9,FALSE)))</f>
        <v/>
      </c>
      <c r="AC134" s="189" t="str">
        <f>IF(AC133="","",IF(OR(AC133="常-休1",AC133="常-休2",AC133="常-休3"),IF(OR($G133="非・専",$G133="非・兼"),"-",VLOOKUP(AC133,'シフト記号表（勤務時間帯)'!$D$5:$L$45,9,FALSE)),VLOOKUP(AC133,'シフト記号表（勤務時間帯)'!$D$5:$L$45,9,FALSE)))</f>
        <v/>
      </c>
      <c r="AD134" s="189" t="str">
        <f>IF(AD133="","",IF(OR(AD133="常-休1",AD133="常-休2",AD133="常-休3"),IF(OR($G133="非・専",$G133="非・兼"),"-",VLOOKUP(AD133,'シフト記号表（勤務時間帯)'!$D$5:$L$45,9,FALSE)),VLOOKUP(AD133,'シフト記号表（勤務時間帯)'!$D$5:$L$45,9,FALSE)))</f>
        <v/>
      </c>
      <c r="AE134" s="189" t="str">
        <f>IF(AE133="","",IF(OR(AE133="常-休1",AE133="常-休2",AE133="常-休3"),IF(OR($G133="非・専",$G133="非・兼"),"-",VLOOKUP(AE133,'シフト記号表（勤務時間帯)'!$D$5:$L$45,9,FALSE)),VLOOKUP(AE133,'シフト記号表（勤務時間帯)'!$D$5:$L$45,9,FALSE)))</f>
        <v/>
      </c>
      <c r="AF134" s="189" t="str">
        <f>IF(AF133="","",IF(OR(AF133="常-休1",AF133="常-休2",AF133="常-休3"),IF(OR($G133="非・専",$G133="非・兼"),"-",VLOOKUP(AF133,'シフト記号表（勤務時間帯)'!$D$5:$L$45,9,FALSE)),VLOOKUP(AF133,'シフト記号表（勤務時間帯)'!$D$5:$L$45,9,FALSE)))</f>
        <v/>
      </c>
      <c r="AG134" s="189" t="str">
        <f>IF(AG133="","",IF(OR(AG133="常-休1",AG133="常-休2",AG133="常-休3"),IF(OR($G133="非・専",$G133="非・兼"),"-",VLOOKUP(AG133,'シフト記号表（勤務時間帯)'!$D$5:$L$45,9,FALSE)),VLOOKUP(AG133,'シフト記号表（勤務時間帯)'!$D$5:$L$45,9,FALSE)))</f>
        <v/>
      </c>
      <c r="AH134" s="190" t="str">
        <f>IF(AH133="","",IF(OR(AH133="常-休1",AH133="常-休2",AH133="常-休3"),IF(OR($G133="非・専",$G133="非・兼"),"-",VLOOKUP(AH133,'シフト記号表（勤務時間帯)'!$D$5:$L$45,9,FALSE)),VLOOKUP(AH133,'シフト記号表（勤務時間帯)'!$D$5:$L$45,9,FALSE)))</f>
        <v/>
      </c>
      <c r="AI134" s="188" t="str">
        <f>IF(AI133="","",IF(OR(AI133="常-休1",AI133="常-休2",AI133="常-休3"),IF(OR($G133="非・専",$G133="非・兼"),"-",VLOOKUP(AI133,'シフト記号表（勤務時間帯)'!$D$5:$L$45,9,FALSE)),VLOOKUP(AI133,'シフト記号表（勤務時間帯)'!$D$5:$L$45,9,FALSE)))</f>
        <v/>
      </c>
      <c r="AJ134" s="189" t="str">
        <f>IF(AJ133="","",IF(OR(AJ133="常-休1",AJ133="常-休2",AJ133="常-休3"),IF(OR($G133="非・専",$G133="非・兼"),"-",VLOOKUP(AJ133,'シフト記号表（勤務時間帯)'!$D$5:$L$45,9,FALSE)),VLOOKUP(AJ133,'シフト記号表（勤務時間帯)'!$D$5:$L$45,9,FALSE)))</f>
        <v/>
      </c>
      <c r="AK134" s="189" t="str">
        <f>IF(AK133="","",IF(OR(AK133="常-休1",AK133="常-休2",AK133="常-休3"),IF(OR($G133="非・専",$G133="非・兼"),"-",VLOOKUP(AK133,'シフト記号表（勤務時間帯)'!$D$5:$L$45,9,FALSE)),VLOOKUP(AK133,'シフト記号表（勤務時間帯)'!$D$5:$L$45,9,FALSE)))</f>
        <v/>
      </c>
      <c r="AL134" s="189" t="str">
        <f>IF(AL133="","",IF(OR(AL133="常-休1",AL133="常-休2",AL133="常-休3"),IF(OR($G133="非・専",$G133="非・兼"),"-",VLOOKUP(AL133,'シフト記号表（勤務時間帯)'!$D$5:$L$45,9,FALSE)),VLOOKUP(AL133,'シフト記号表（勤務時間帯)'!$D$5:$L$45,9,FALSE)))</f>
        <v/>
      </c>
      <c r="AM134" s="189" t="str">
        <f>IF(AM133="","",IF(OR(AM133="常-休1",AM133="常-休2",AM133="常-休3"),IF(OR($G133="非・専",$G133="非・兼"),"-",VLOOKUP(AM133,'シフト記号表（勤務時間帯)'!$D$5:$L$45,9,FALSE)),VLOOKUP(AM133,'シフト記号表（勤務時間帯)'!$D$5:$L$45,9,FALSE)))</f>
        <v/>
      </c>
      <c r="AN134" s="189" t="str">
        <f>IF(AN133="","",IF(OR(AN133="常-休1",AN133="常-休2",AN133="常-休3"),IF(OR($G133="非・専",$G133="非・兼"),"-",VLOOKUP(AN133,'シフト記号表（勤務時間帯)'!$D$5:$L$45,9,FALSE)),VLOOKUP(AN133,'シフト記号表（勤務時間帯)'!$D$5:$L$45,9,FALSE)))</f>
        <v/>
      </c>
      <c r="AO134" s="190" t="str">
        <f>IF(AO133="","",IF(OR(AO133="常-休1",AO133="常-休2",AO133="常-休3"),IF(OR($G133="非・専",$G133="非・兼"),"-",VLOOKUP(AO133,'シフト記号表（勤務時間帯)'!$D$5:$L$45,9,FALSE)),VLOOKUP(AO133,'シフト記号表（勤務時間帯)'!$D$5:$L$45,9,FALSE)))</f>
        <v/>
      </c>
      <c r="AP134" s="188" t="str">
        <f>IF(AP133="","",IF(OR(AP133="常-休1",AP133="常-休2",AP133="常-休3"),IF(OR($G133="非・専",$G133="非・兼"),"-",VLOOKUP(AP133,'シフト記号表（勤務時間帯)'!$D$5:$L$45,9,FALSE)),VLOOKUP(AP133,'シフト記号表（勤務時間帯)'!$D$5:$L$45,9,FALSE)))</f>
        <v/>
      </c>
      <c r="AQ134" s="189" t="str">
        <f>IF(AQ133="","",IF(OR(AQ133="常-休1",AQ133="常-休2",AQ133="常-休3"),IF(OR($G133="非・専",$G133="非・兼"),"-",VLOOKUP(AQ133,'シフト記号表（勤務時間帯)'!$D$5:$L$45,9,FALSE)),VLOOKUP(AQ133,'シフト記号表（勤務時間帯)'!$D$5:$L$45,9,FALSE)))</f>
        <v/>
      </c>
      <c r="AR134" s="189" t="str">
        <f>IF(AR133="","",IF(OR(AR133="常-休1",AR133="常-休2",AR133="常-休3"),IF(OR($G133="非・専",$G133="非・兼"),"-",VLOOKUP(AR133,'シフト記号表（勤務時間帯)'!$D$5:$L$45,9,FALSE)),VLOOKUP(AR133,'シフト記号表（勤務時間帯)'!$D$5:$L$45,9,FALSE)))</f>
        <v/>
      </c>
      <c r="AS134" s="189" t="str">
        <f>IF(AS133="","",IF(OR(AS133="常-休1",AS133="常-休2",AS133="常-休3"),IF(OR($G133="非・専",$G133="非・兼"),"-",VLOOKUP(AS133,'シフト記号表（勤務時間帯)'!$D$5:$L$45,9,FALSE)),VLOOKUP(AS133,'シフト記号表（勤務時間帯)'!$D$5:$L$45,9,FALSE)))</f>
        <v/>
      </c>
      <c r="AT134" s="189" t="str">
        <f>IF(AT133="","",IF(OR(AT133="常-休1",AT133="常-休2",AT133="常-休3"),IF(OR($G133="非・専",$G133="非・兼"),"-",VLOOKUP(AT133,'シフト記号表（勤務時間帯)'!$D$5:$L$45,9,FALSE)),VLOOKUP(AT133,'シフト記号表（勤務時間帯)'!$D$5:$L$45,9,FALSE)))</f>
        <v/>
      </c>
      <c r="AU134" s="189" t="str">
        <f>IF(AU133="","",IF(OR(AU133="常-休1",AU133="常-休2",AU133="常-休3"),IF(OR($G133="非・専",$G133="非・兼"),"-",VLOOKUP(AU133,'シフト記号表（勤務時間帯)'!$D$5:$L$45,9,FALSE)),VLOOKUP(AU133,'シフト記号表（勤務時間帯)'!$D$5:$L$45,9,FALSE)))</f>
        <v/>
      </c>
      <c r="AV134" s="190" t="str">
        <f>IF(AV133="","",IF(OR(AV133="常-休1",AV133="常-休2",AV133="常-休3"),IF(OR($G133="非・専",$G133="非・兼"),"-",VLOOKUP(AV133,'シフト記号表（勤務時間帯)'!$D$5:$L$45,9,FALSE)),VLOOKUP(AV133,'シフト記号表（勤務時間帯)'!$D$5:$L$45,9,FALSE)))</f>
        <v/>
      </c>
      <c r="AW134" s="188" t="str">
        <f>IF(AW133="","",IF(OR(AW133="常-休1",AW133="常-休2",AW133="常-休3"),IF(OR($G133="非・専",$G133="非・兼"),"-",VLOOKUP(AW133,'シフト記号表（勤務時間帯)'!$D$5:$L$45,9,FALSE)),VLOOKUP(AW133,'シフト記号表（勤務時間帯)'!$D$5:$L$45,9,FALSE)))</f>
        <v/>
      </c>
      <c r="AX134" s="189" t="str">
        <f>IF(AX133="","",IF(OR(AX133="常-休1",AX133="常-休2",AX133="常-休3"),IF(OR($G133="非・専",$G133="非・兼"),"-",VLOOKUP(AX133,'シフト記号表（勤務時間帯)'!$D$5:$L$45,9,FALSE)),VLOOKUP(AX133,'シフト記号表（勤務時間帯)'!$D$5:$L$45,9,FALSE)))</f>
        <v/>
      </c>
      <c r="AY134" s="190" t="str">
        <f>IF(AY133="","",IF(OR(AY133="常-休1",AY133="常-休2",AY133="常-休3"),IF(OR($G133="非・専",$G133="非・兼"),"-",VLOOKUP(AY133,'シフト記号表（勤務時間帯)'!$D$5:$L$45,9,FALSE)),VLOOKUP(AY133,'シフト記号表（勤務時間帯)'!$D$5:$L$45,9,FALSE)))</f>
        <v/>
      </c>
      <c r="AZ134" s="199">
        <f>IF($BE$3="予定",SUM(U134:AV134),IF($BE$3="実績",SUM(U134:AY134),""))</f>
        <v>0</v>
      </c>
      <c r="BA134" s="218">
        <f>AZ134-SUMIF(U135:AY135,"基準",U134:AY134)-SUMIF(U135:AY135,"医ケア",U134:AY134)-SUMIF(U135:AY135,"医連携",U134:AY134)</f>
        <v>0</v>
      </c>
      <c r="BB134" s="201">
        <f>SUMIF(U135:AY135,"基準",U134:AY134)</f>
        <v>0</v>
      </c>
      <c r="BC134" s="202" t="e">
        <f>AZ134/$BE$6</f>
        <v>#DIV/0!</v>
      </c>
      <c r="BD134" s="220" t="e">
        <f>BA134/$BE$6</f>
        <v>#DIV/0!</v>
      </c>
      <c r="BE134" s="321"/>
      <c r="BF134" s="322"/>
      <c r="BG134" s="322"/>
      <c r="BH134" s="322"/>
      <c r="BI134" s="323"/>
      <c r="BJ134" s="338"/>
    </row>
    <row r="135" spans="2:62" ht="20.25" customHeight="1" x14ac:dyDescent="0.4">
      <c r="B135" s="303"/>
      <c r="C135" s="310"/>
      <c r="D135" s="311"/>
      <c r="E135" s="312"/>
      <c r="F135" s="259"/>
      <c r="G135" s="313"/>
      <c r="H135" s="299"/>
      <c r="I135" s="300"/>
      <c r="J135" s="300"/>
      <c r="K135" s="301"/>
      <c r="L135" s="302"/>
      <c r="M135" s="314"/>
      <c r="N135" s="332"/>
      <c r="O135" s="333"/>
      <c r="P135" s="333"/>
      <c r="Q135" s="334"/>
      <c r="R135" s="335" t="str">
        <f>IF(COUNTIF(F134,"看護職員"),"基準・基準_加・医ケア基本報酬・医療連携",IF(COUNTIF(プルダウン・リスト!$C$32:$C$40,'別紙2-1　勤務体制・勤務形態一覧表（児通所）'!F134),"基準職員","－"))</f>
        <v>－</v>
      </c>
      <c r="S135" s="336"/>
      <c r="T135" s="337"/>
      <c r="U135" s="122"/>
      <c r="V135" s="123"/>
      <c r="W135" s="123"/>
      <c r="X135" s="123"/>
      <c r="Y135" s="123"/>
      <c r="Z135" s="123"/>
      <c r="AA135" s="124"/>
      <c r="AB135" s="122"/>
      <c r="AC135" s="123"/>
      <c r="AD135" s="123"/>
      <c r="AE135" s="123"/>
      <c r="AF135" s="123"/>
      <c r="AG135" s="123"/>
      <c r="AH135" s="124"/>
      <c r="AI135" s="122"/>
      <c r="AJ135" s="123"/>
      <c r="AK135" s="123"/>
      <c r="AL135" s="123"/>
      <c r="AM135" s="123"/>
      <c r="AN135" s="123"/>
      <c r="AO135" s="124"/>
      <c r="AP135" s="122"/>
      <c r="AQ135" s="123"/>
      <c r="AR135" s="123"/>
      <c r="AS135" s="123"/>
      <c r="AT135" s="123"/>
      <c r="AU135" s="123"/>
      <c r="AV135" s="124"/>
      <c r="AW135" s="122"/>
      <c r="AX135" s="123"/>
      <c r="AY135" s="124"/>
      <c r="AZ135" s="203"/>
      <c r="BA135" s="204"/>
      <c r="BB135" s="205"/>
      <c r="BC135" s="206"/>
      <c r="BD135" s="207"/>
      <c r="BE135" s="321"/>
      <c r="BF135" s="322"/>
      <c r="BG135" s="322"/>
      <c r="BH135" s="322"/>
      <c r="BI135" s="323"/>
      <c r="BJ135" s="338"/>
    </row>
    <row r="136" spans="2:62" ht="20.25" customHeight="1" x14ac:dyDescent="0.4">
      <c r="B136" s="303">
        <f t="shared" si="15"/>
        <v>39</v>
      </c>
      <c r="C136" s="304"/>
      <c r="D136" s="305"/>
      <c r="E136" s="306"/>
      <c r="F136" s="257"/>
      <c r="G136" s="313"/>
      <c r="H136" s="293"/>
      <c r="I136" s="294"/>
      <c r="J136" s="294"/>
      <c r="K136" s="295"/>
      <c r="L136" s="302"/>
      <c r="M136" s="314"/>
      <c r="N136" s="315"/>
      <c r="O136" s="316"/>
      <c r="P136" s="316"/>
      <c r="Q136" s="317"/>
      <c r="R136" s="318" t="s">
        <v>23</v>
      </c>
      <c r="S136" s="319"/>
      <c r="T136" s="320"/>
      <c r="U136" s="37"/>
      <c r="V136" s="38"/>
      <c r="W136" s="38"/>
      <c r="X136" s="38"/>
      <c r="Y136" s="38"/>
      <c r="Z136" s="38"/>
      <c r="AA136" s="39"/>
      <c r="AB136" s="37"/>
      <c r="AC136" s="38"/>
      <c r="AD136" s="38"/>
      <c r="AE136" s="38"/>
      <c r="AF136" s="38"/>
      <c r="AG136" s="38"/>
      <c r="AH136" s="39"/>
      <c r="AI136" s="37"/>
      <c r="AJ136" s="38"/>
      <c r="AK136" s="38"/>
      <c r="AL136" s="38"/>
      <c r="AM136" s="38"/>
      <c r="AN136" s="38"/>
      <c r="AO136" s="39"/>
      <c r="AP136" s="37"/>
      <c r="AQ136" s="38"/>
      <c r="AR136" s="38"/>
      <c r="AS136" s="38"/>
      <c r="AT136" s="38"/>
      <c r="AU136" s="38"/>
      <c r="AV136" s="39"/>
      <c r="AW136" s="37"/>
      <c r="AX136" s="38"/>
      <c r="AY136" s="39"/>
      <c r="AZ136" s="208"/>
      <c r="BA136" s="209"/>
      <c r="BB136" s="210"/>
      <c r="BC136" s="211"/>
      <c r="BD136" s="212"/>
      <c r="BE136" s="321"/>
      <c r="BF136" s="322"/>
      <c r="BG136" s="322"/>
      <c r="BH136" s="322"/>
      <c r="BI136" s="323"/>
      <c r="BJ136" s="338"/>
    </row>
    <row r="137" spans="2:62" ht="20.25" customHeight="1" x14ac:dyDescent="0.4">
      <c r="B137" s="303"/>
      <c r="C137" s="307"/>
      <c r="D137" s="308"/>
      <c r="E137" s="309"/>
      <c r="F137" s="173">
        <f>C136</f>
        <v>0</v>
      </c>
      <c r="G137" s="313"/>
      <c r="H137" s="296"/>
      <c r="I137" s="297"/>
      <c r="J137" s="297"/>
      <c r="K137" s="298"/>
      <c r="L137" s="302"/>
      <c r="M137" s="314"/>
      <c r="N137" s="329"/>
      <c r="O137" s="330"/>
      <c r="P137" s="330"/>
      <c r="Q137" s="331"/>
      <c r="R137" s="326" t="s">
        <v>9</v>
      </c>
      <c r="S137" s="327"/>
      <c r="T137" s="328"/>
      <c r="U137" s="188" t="str">
        <f>IF(U136="","",IF(OR(U136="常-休1",U136="常-休2",U136="常-休3"),IF(OR($G136="非・専",$G136="非・兼"),"-",VLOOKUP(U136,'シフト記号表（勤務時間帯)'!$D$5:$L$45,9,FALSE)),VLOOKUP(U136,'シフト記号表（勤務時間帯)'!$D$5:$L$45,9,FALSE)))</f>
        <v/>
      </c>
      <c r="V137" s="189" t="str">
        <f>IF(V136="","",IF(OR(V136="常-休1",V136="常-休2",V136="常-休3"),IF(OR($G136="非・専",$G136="非・兼"),"-",VLOOKUP(V136,'シフト記号表（勤務時間帯)'!$D$5:$L$45,9,FALSE)),VLOOKUP(V136,'シフト記号表（勤務時間帯)'!$D$5:$L$45,9,FALSE)))</f>
        <v/>
      </c>
      <c r="W137" s="189" t="str">
        <f>IF(W136="","",IF(OR(W136="常-休1",W136="常-休2",W136="常-休3"),IF(OR($G136="非・専",$G136="非・兼"),"-",VLOOKUP(W136,'シフト記号表（勤務時間帯)'!$D$5:$L$45,9,FALSE)),VLOOKUP(W136,'シフト記号表（勤務時間帯)'!$D$5:$L$45,9,FALSE)))</f>
        <v/>
      </c>
      <c r="X137" s="189" t="str">
        <f>IF(X136="","",IF(OR(X136="常-休1",X136="常-休2",X136="常-休3"),IF(OR($G136="非・専",$G136="非・兼"),"-",VLOOKUP(X136,'シフト記号表（勤務時間帯)'!$D$5:$L$45,9,FALSE)),VLOOKUP(X136,'シフト記号表（勤務時間帯)'!$D$5:$L$45,9,FALSE)))</f>
        <v/>
      </c>
      <c r="Y137" s="189" t="str">
        <f>IF(Y136="","",IF(OR(Y136="常-休1",Y136="常-休2",Y136="常-休3"),IF(OR($G136="非・専",$G136="非・兼"),"-",VLOOKUP(Y136,'シフト記号表（勤務時間帯)'!$D$5:$L$45,9,FALSE)),VLOOKUP(Y136,'シフト記号表（勤務時間帯)'!$D$5:$L$45,9,FALSE)))</f>
        <v/>
      </c>
      <c r="Z137" s="189" t="str">
        <f>IF(Z136="","",IF(OR(Z136="常-休1",Z136="常-休2",Z136="常-休3"),IF(OR($G136="非・専",$G136="非・兼"),"-",VLOOKUP(Z136,'シフト記号表（勤務時間帯)'!$D$5:$L$45,9,FALSE)),VLOOKUP(Z136,'シフト記号表（勤務時間帯)'!$D$5:$L$45,9,FALSE)))</f>
        <v/>
      </c>
      <c r="AA137" s="190" t="str">
        <f>IF(AA136="","",IF(OR(AA136="常-休1",AA136="常-休2",AA136="常-休3"),IF(OR($G136="非・専",$G136="非・兼"),"-",VLOOKUP(AA136,'シフト記号表（勤務時間帯)'!$D$5:$L$45,9,FALSE)),VLOOKUP(AA136,'シフト記号表（勤務時間帯)'!$D$5:$L$45,9,FALSE)))</f>
        <v/>
      </c>
      <c r="AB137" s="188" t="str">
        <f>IF(AB136="","",IF(OR(AB136="常-休1",AB136="常-休2",AB136="常-休3"),IF(OR($G136="非・専",$G136="非・兼"),"-",VLOOKUP(AB136,'シフト記号表（勤務時間帯)'!$D$5:$L$45,9,FALSE)),VLOOKUP(AB136,'シフト記号表（勤務時間帯)'!$D$5:$L$45,9,FALSE)))</f>
        <v/>
      </c>
      <c r="AC137" s="189" t="str">
        <f>IF(AC136="","",IF(OR(AC136="常-休1",AC136="常-休2",AC136="常-休3"),IF(OR($G136="非・専",$G136="非・兼"),"-",VLOOKUP(AC136,'シフト記号表（勤務時間帯)'!$D$5:$L$45,9,FALSE)),VLOOKUP(AC136,'シフト記号表（勤務時間帯)'!$D$5:$L$45,9,FALSE)))</f>
        <v/>
      </c>
      <c r="AD137" s="189" t="str">
        <f>IF(AD136="","",IF(OR(AD136="常-休1",AD136="常-休2",AD136="常-休3"),IF(OR($G136="非・専",$G136="非・兼"),"-",VLOOKUP(AD136,'シフト記号表（勤務時間帯)'!$D$5:$L$45,9,FALSE)),VLOOKUP(AD136,'シフト記号表（勤務時間帯)'!$D$5:$L$45,9,FALSE)))</f>
        <v/>
      </c>
      <c r="AE137" s="189" t="str">
        <f>IF(AE136="","",IF(OR(AE136="常-休1",AE136="常-休2",AE136="常-休3"),IF(OR($G136="非・専",$G136="非・兼"),"-",VLOOKUP(AE136,'シフト記号表（勤務時間帯)'!$D$5:$L$45,9,FALSE)),VLOOKUP(AE136,'シフト記号表（勤務時間帯)'!$D$5:$L$45,9,FALSE)))</f>
        <v/>
      </c>
      <c r="AF137" s="189" t="str">
        <f>IF(AF136="","",IF(OR(AF136="常-休1",AF136="常-休2",AF136="常-休3"),IF(OR($G136="非・専",$G136="非・兼"),"-",VLOOKUP(AF136,'シフト記号表（勤務時間帯)'!$D$5:$L$45,9,FALSE)),VLOOKUP(AF136,'シフト記号表（勤務時間帯)'!$D$5:$L$45,9,FALSE)))</f>
        <v/>
      </c>
      <c r="AG137" s="189" t="str">
        <f>IF(AG136="","",IF(OR(AG136="常-休1",AG136="常-休2",AG136="常-休3"),IF(OR($G136="非・専",$G136="非・兼"),"-",VLOOKUP(AG136,'シフト記号表（勤務時間帯)'!$D$5:$L$45,9,FALSE)),VLOOKUP(AG136,'シフト記号表（勤務時間帯)'!$D$5:$L$45,9,FALSE)))</f>
        <v/>
      </c>
      <c r="AH137" s="190" t="str">
        <f>IF(AH136="","",IF(OR(AH136="常-休1",AH136="常-休2",AH136="常-休3"),IF(OR($G136="非・専",$G136="非・兼"),"-",VLOOKUP(AH136,'シフト記号表（勤務時間帯)'!$D$5:$L$45,9,FALSE)),VLOOKUP(AH136,'シフト記号表（勤務時間帯)'!$D$5:$L$45,9,FALSE)))</f>
        <v/>
      </c>
      <c r="AI137" s="188" t="str">
        <f>IF(AI136="","",IF(OR(AI136="常-休1",AI136="常-休2",AI136="常-休3"),IF(OR($G136="非・専",$G136="非・兼"),"-",VLOOKUP(AI136,'シフト記号表（勤務時間帯)'!$D$5:$L$45,9,FALSE)),VLOOKUP(AI136,'シフト記号表（勤務時間帯)'!$D$5:$L$45,9,FALSE)))</f>
        <v/>
      </c>
      <c r="AJ137" s="189" t="str">
        <f>IF(AJ136="","",IF(OR(AJ136="常-休1",AJ136="常-休2",AJ136="常-休3"),IF(OR($G136="非・専",$G136="非・兼"),"-",VLOOKUP(AJ136,'シフト記号表（勤務時間帯)'!$D$5:$L$45,9,FALSE)),VLOOKUP(AJ136,'シフト記号表（勤務時間帯)'!$D$5:$L$45,9,FALSE)))</f>
        <v/>
      </c>
      <c r="AK137" s="189" t="str">
        <f>IF(AK136="","",IF(OR(AK136="常-休1",AK136="常-休2",AK136="常-休3"),IF(OR($G136="非・専",$G136="非・兼"),"-",VLOOKUP(AK136,'シフト記号表（勤務時間帯)'!$D$5:$L$45,9,FALSE)),VLOOKUP(AK136,'シフト記号表（勤務時間帯)'!$D$5:$L$45,9,FALSE)))</f>
        <v/>
      </c>
      <c r="AL137" s="189" t="str">
        <f>IF(AL136="","",IF(OR(AL136="常-休1",AL136="常-休2",AL136="常-休3"),IF(OR($G136="非・専",$G136="非・兼"),"-",VLOOKUP(AL136,'シフト記号表（勤務時間帯)'!$D$5:$L$45,9,FALSE)),VLOOKUP(AL136,'シフト記号表（勤務時間帯)'!$D$5:$L$45,9,FALSE)))</f>
        <v/>
      </c>
      <c r="AM137" s="189" t="str">
        <f>IF(AM136="","",IF(OR(AM136="常-休1",AM136="常-休2",AM136="常-休3"),IF(OR($G136="非・専",$G136="非・兼"),"-",VLOOKUP(AM136,'シフト記号表（勤務時間帯)'!$D$5:$L$45,9,FALSE)),VLOOKUP(AM136,'シフト記号表（勤務時間帯)'!$D$5:$L$45,9,FALSE)))</f>
        <v/>
      </c>
      <c r="AN137" s="189" t="str">
        <f>IF(AN136="","",IF(OR(AN136="常-休1",AN136="常-休2",AN136="常-休3"),IF(OR($G136="非・専",$G136="非・兼"),"-",VLOOKUP(AN136,'シフト記号表（勤務時間帯)'!$D$5:$L$45,9,FALSE)),VLOOKUP(AN136,'シフト記号表（勤務時間帯)'!$D$5:$L$45,9,FALSE)))</f>
        <v/>
      </c>
      <c r="AO137" s="190" t="str">
        <f>IF(AO136="","",IF(OR(AO136="常-休1",AO136="常-休2",AO136="常-休3"),IF(OR($G136="非・専",$G136="非・兼"),"-",VLOOKUP(AO136,'シフト記号表（勤務時間帯)'!$D$5:$L$45,9,FALSE)),VLOOKUP(AO136,'シフト記号表（勤務時間帯)'!$D$5:$L$45,9,FALSE)))</f>
        <v/>
      </c>
      <c r="AP137" s="188" t="str">
        <f>IF(AP136="","",IF(OR(AP136="常-休1",AP136="常-休2",AP136="常-休3"),IF(OR($G136="非・専",$G136="非・兼"),"-",VLOOKUP(AP136,'シフト記号表（勤務時間帯)'!$D$5:$L$45,9,FALSE)),VLOOKUP(AP136,'シフト記号表（勤務時間帯)'!$D$5:$L$45,9,FALSE)))</f>
        <v/>
      </c>
      <c r="AQ137" s="189" t="str">
        <f>IF(AQ136="","",IF(OR(AQ136="常-休1",AQ136="常-休2",AQ136="常-休3"),IF(OR($G136="非・専",$G136="非・兼"),"-",VLOOKUP(AQ136,'シフト記号表（勤務時間帯)'!$D$5:$L$45,9,FALSE)),VLOOKUP(AQ136,'シフト記号表（勤務時間帯)'!$D$5:$L$45,9,FALSE)))</f>
        <v/>
      </c>
      <c r="AR137" s="189" t="str">
        <f>IF(AR136="","",IF(OR(AR136="常-休1",AR136="常-休2",AR136="常-休3"),IF(OR($G136="非・専",$G136="非・兼"),"-",VLOOKUP(AR136,'シフト記号表（勤務時間帯)'!$D$5:$L$45,9,FALSE)),VLOOKUP(AR136,'シフト記号表（勤務時間帯)'!$D$5:$L$45,9,FALSE)))</f>
        <v/>
      </c>
      <c r="AS137" s="189" t="str">
        <f>IF(AS136="","",IF(OR(AS136="常-休1",AS136="常-休2",AS136="常-休3"),IF(OR($G136="非・専",$G136="非・兼"),"-",VLOOKUP(AS136,'シフト記号表（勤務時間帯)'!$D$5:$L$45,9,FALSE)),VLOOKUP(AS136,'シフト記号表（勤務時間帯)'!$D$5:$L$45,9,FALSE)))</f>
        <v/>
      </c>
      <c r="AT137" s="189" t="str">
        <f>IF(AT136="","",IF(OR(AT136="常-休1",AT136="常-休2",AT136="常-休3"),IF(OR($G136="非・専",$G136="非・兼"),"-",VLOOKUP(AT136,'シフト記号表（勤務時間帯)'!$D$5:$L$45,9,FALSE)),VLOOKUP(AT136,'シフト記号表（勤務時間帯)'!$D$5:$L$45,9,FALSE)))</f>
        <v/>
      </c>
      <c r="AU137" s="189" t="str">
        <f>IF(AU136="","",IF(OR(AU136="常-休1",AU136="常-休2",AU136="常-休3"),IF(OR($G136="非・専",$G136="非・兼"),"-",VLOOKUP(AU136,'シフト記号表（勤務時間帯)'!$D$5:$L$45,9,FALSE)),VLOOKUP(AU136,'シフト記号表（勤務時間帯)'!$D$5:$L$45,9,FALSE)))</f>
        <v/>
      </c>
      <c r="AV137" s="190" t="str">
        <f>IF(AV136="","",IF(OR(AV136="常-休1",AV136="常-休2",AV136="常-休3"),IF(OR($G136="非・専",$G136="非・兼"),"-",VLOOKUP(AV136,'シフト記号表（勤務時間帯)'!$D$5:$L$45,9,FALSE)),VLOOKUP(AV136,'シフト記号表（勤務時間帯)'!$D$5:$L$45,9,FALSE)))</f>
        <v/>
      </c>
      <c r="AW137" s="188" t="str">
        <f>IF(AW136="","",IF(OR(AW136="常-休1",AW136="常-休2",AW136="常-休3"),IF(OR($G136="非・専",$G136="非・兼"),"-",VLOOKUP(AW136,'シフト記号表（勤務時間帯)'!$D$5:$L$45,9,FALSE)),VLOOKUP(AW136,'シフト記号表（勤務時間帯)'!$D$5:$L$45,9,FALSE)))</f>
        <v/>
      </c>
      <c r="AX137" s="189" t="str">
        <f>IF(AX136="","",IF(OR(AX136="常-休1",AX136="常-休2",AX136="常-休3"),IF(OR($G136="非・専",$G136="非・兼"),"-",VLOOKUP(AX136,'シフト記号表（勤務時間帯)'!$D$5:$L$45,9,FALSE)),VLOOKUP(AX136,'シフト記号表（勤務時間帯)'!$D$5:$L$45,9,FALSE)))</f>
        <v/>
      </c>
      <c r="AY137" s="190" t="str">
        <f>IF(AY136="","",IF(OR(AY136="常-休1",AY136="常-休2",AY136="常-休3"),IF(OR($G136="非・専",$G136="非・兼"),"-",VLOOKUP(AY136,'シフト記号表（勤務時間帯)'!$D$5:$L$45,9,FALSE)),VLOOKUP(AY136,'シフト記号表（勤務時間帯)'!$D$5:$L$45,9,FALSE)))</f>
        <v/>
      </c>
      <c r="AZ137" s="199">
        <f>IF($BE$3="予定",SUM(U137:AV137),IF($BE$3="実績",SUM(U137:AY137),""))</f>
        <v>0</v>
      </c>
      <c r="BA137" s="218">
        <f>AZ137-SUMIF(U138:AY138,"基準",U137:AY137)-SUMIF(U138:AY138,"医ケア",U137:AY137)-SUMIF(U138:AY138,"医連携",U137:AY137)</f>
        <v>0</v>
      </c>
      <c r="BB137" s="201">
        <f>SUMIF(U138:AY138,"基準",U137:AY137)</f>
        <v>0</v>
      </c>
      <c r="BC137" s="202" t="e">
        <f>AZ137/$BE$6</f>
        <v>#DIV/0!</v>
      </c>
      <c r="BD137" s="220" t="e">
        <f>BA137/$BE$6</f>
        <v>#DIV/0!</v>
      </c>
      <c r="BE137" s="321"/>
      <c r="BF137" s="322"/>
      <c r="BG137" s="322"/>
      <c r="BH137" s="322"/>
      <c r="BI137" s="323"/>
      <c r="BJ137" s="338"/>
    </row>
    <row r="138" spans="2:62" ht="20.25" customHeight="1" x14ac:dyDescent="0.4">
      <c r="B138" s="303"/>
      <c r="C138" s="310"/>
      <c r="D138" s="311"/>
      <c r="E138" s="312"/>
      <c r="F138" s="259"/>
      <c r="G138" s="313"/>
      <c r="H138" s="299"/>
      <c r="I138" s="300"/>
      <c r="J138" s="300"/>
      <c r="K138" s="301"/>
      <c r="L138" s="302"/>
      <c r="M138" s="314"/>
      <c r="N138" s="332"/>
      <c r="O138" s="333"/>
      <c r="P138" s="333"/>
      <c r="Q138" s="334"/>
      <c r="R138" s="335" t="str">
        <f>IF(COUNTIF(F137,"看護職員"),"基準・基準_加・医ケア基本報酬・医療連携",IF(COUNTIF(プルダウン・リスト!$C$32:$C$40,'別紙2-1　勤務体制・勤務形態一覧表（児通所）'!F137),"基準職員","－"))</f>
        <v>－</v>
      </c>
      <c r="S138" s="336"/>
      <c r="T138" s="337"/>
      <c r="U138" s="122"/>
      <c r="V138" s="123"/>
      <c r="W138" s="123"/>
      <c r="X138" s="123"/>
      <c r="Y138" s="123"/>
      <c r="Z138" s="123"/>
      <c r="AA138" s="124"/>
      <c r="AB138" s="122"/>
      <c r="AC138" s="123"/>
      <c r="AD138" s="123"/>
      <c r="AE138" s="123"/>
      <c r="AF138" s="123"/>
      <c r="AG138" s="123"/>
      <c r="AH138" s="124"/>
      <c r="AI138" s="122"/>
      <c r="AJ138" s="123"/>
      <c r="AK138" s="123"/>
      <c r="AL138" s="123"/>
      <c r="AM138" s="123"/>
      <c r="AN138" s="123"/>
      <c r="AO138" s="124"/>
      <c r="AP138" s="122"/>
      <c r="AQ138" s="123"/>
      <c r="AR138" s="123"/>
      <c r="AS138" s="123"/>
      <c r="AT138" s="123"/>
      <c r="AU138" s="123"/>
      <c r="AV138" s="124"/>
      <c r="AW138" s="122"/>
      <c r="AX138" s="123"/>
      <c r="AY138" s="124"/>
      <c r="AZ138" s="203"/>
      <c r="BA138" s="204"/>
      <c r="BB138" s="205"/>
      <c r="BC138" s="206"/>
      <c r="BD138" s="207"/>
      <c r="BE138" s="321"/>
      <c r="BF138" s="322"/>
      <c r="BG138" s="322"/>
      <c r="BH138" s="322"/>
      <c r="BI138" s="323"/>
      <c r="BJ138" s="338"/>
    </row>
    <row r="139" spans="2:62" ht="20.25" customHeight="1" x14ac:dyDescent="0.4">
      <c r="B139" s="303">
        <f t="shared" ref="B139:B163" si="16">B136+1</f>
        <v>40</v>
      </c>
      <c r="C139" s="304"/>
      <c r="D139" s="305"/>
      <c r="E139" s="306"/>
      <c r="F139" s="257"/>
      <c r="G139" s="313"/>
      <c r="H139" s="293"/>
      <c r="I139" s="294"/>
      <c r="J139" s="294"/>
      <c r="K139" s="295"/>
      <c r="L139" s="302"/>
      <c r="M139" s="314"/>
      <c r="N139" s="315"/>
      <c r="O139" s="316"/>
      <c r="P139" s="316"/>
      <c r="Q139" s="317"/>
      <c r="R139" s="318" t="s">
        <v>23</v>
      </c>
      <c r="S139" s="319"/>
      <c r="T139" s="320"/>
      <c r="U139" s="37"/>
      <c r="V139" s="38"/>
      <c r="W139" s="38"/>
      <c r="X139" s="38"/>
      <c r="Y139" s="38"/>
      <c r="Z139" s="38"/>
      <c r="AA139" s="39"/>
      <c r="AB139" s="37"/>
      <c r="AC139" s="38"/>
      <c r="AD139" s="38"/>
      <c r="AE139" s="38"/>
      <c r="AF139" s="38"/>
      <c r="AG139" s="38"/>
      <c r="AH139" s="39"/>
      <c r="AI139" s="37"/>
      <c r="AJ139" s="38"/>
      <c r="AK139" s="38"/>
      <c r="AL139" s="38"/>
      <c r="AM139" s="38"/>
      <c r="AN139" s="38"/>
      <c r="AO139" s="39"/>
      <c r="AP139" s="37"/>
      <c r="AQ139" s="38"/>
      <c r="AR139" s="38"/>
      <c r="AS139" s="38"/>
      <c r="AT139" s="38"/>
      <c r="AU139" s="38"/>
      <c r="AV139" s="39"/>
      <c r="AW139" s="37"/>
      <c r="AX139" s="38"/>
      <c r="AY139" s="39"/>
      <c r="AZ139" s="208"/>
      <c r="BA139" s="209"/>
      <c r="BB139" s="210"/>
      <c r="BC139" s="211"/>
      <c r="BD139" s="212"/>
      <c r="BE139" s="321"/>
      <c r="BF139" s="322"/>
      <c r="BG139" s="322"/>
      <c r="BH139" s="322"/>
      <c r="BI139" s="323"/>
      <c r="BJ139" s="338"/>
    </row>
    <row r="140" spans="2:62" ht="20.25" customHeight="1" x14ac:dyDescent="0.4">
      <c r="B140" s="303"/>
      <c r="C140" s="307"/>
      <c r="D140" s="308"/>
      <c r="E140" s="309"/>
      <c r="F140" s="173">
        <f>C139</f>
        <v>0</v>
      </c>
      <c r="G140" s="313"/>
      <c r="H140" s="296"/>
      <c r="I140" s="297"/>
      <c r="J140" s="297"/>
      <c r="K140" s="298"/>
      <c r="L140" s="302"/>
      <c r="M140" s="314"/>
      <c r="N140" s="329"/>
      <c r="O140" s="330"/>
      <c r="P140" s="330"/>
      <c r="Q140" s="331"/>
      <c r="R140" s="326" t="s">
        <v>9</v>
      </c>
      <c r="S140" s="327"/>
      <c r="T140" s="328"/>
      <c r="U140" s="188" t="str">
        <f>IF(U139="","",IF(OR(U139="常-休1",U139="常-休2",U139="常-休3"),IF(OR($G139="非・専",$G139="非・兼"),"-",VLOOKUP(U139,'シフト記号表（勤務時間帯)'!$D$5:$L$45,9,FALSE)),VLOOKUP(U139,'シフト記号表（勤務時間帯)'!$D$5:$L$45,9,FALSE)))</f>
        <v/>
      </c>
      <c r="V140" s="189" t="str">
        <f>IF(V139="","",IF(OR(V139="常-休1",V139="常-休2",V139="常-休3"),IF(OR($G139="非・専",$G139="非・兼"),"-",VLOOKUP(V139,'シフト記号表（勤務時間帯)'!$D$5:$L$45,9,FALSE)),VLOOKUP(V139,'シフト記号表（勤務時間帯)'!$D$5:$L$45,9,FALSE)))</f>
        <v/>
      </c>
      <c r="W140" s="189" t="str">
        <f>IF(W139="","",IF(OR(W139="常-休1",W139="常-休2",W139="常-休3"),IF(OR($G139="非・専",$G139="非・兼"),"-",VLOOKUP(W139,'シフト記号表（勤務時間帯)'!$D$5:$L$45,9,FALSE)),VLOOKUP(W139,'シフト記号表（勤務時間帯)'!$D$5:$L$45,9,FALSE)))</f>
        <v/>
      </c>
      <c r="X140" s="189" t="str">
        <f>IF(X139="","",IF(OR(X139="常-休1",X139="常-休2",X139="常-休3"),IF(OR($G139="非・専",$G139="非・兼"),"-",VLOOKUP(X139,'シフト記号表（勤務時間帯)'!$D$5:$L$45,9,FALSE)),VLOOKUP(X139,'シフト記号表（勤務時間帯)'!$D$5:$L$45,9,FALSE)))</f>
        <v/>
      </c>
      <c r="Y140" s="189" t="str">
        <f>IF(Y139="","",IF(OR(Y139="常-休1",Y139="常-休2",Y139="常-休3"),IF(OR($G139="非・専",$G139="非・兼"),"-",VLOOKUP(Y139,'シフト記号表（勤務時間帯)'!$D$5:$L$45,9,FALSE)),VLOOKUP(Y139,'シフト記号表（勤務時間帯)'!$D$5:$L$45,9,FALSE)))</f>
        <v/>
      </c>
      <c r="Z140" s="189" t="str">
        <f>IF(Z139="","",IF(OR(Z139="常-休1",Z139="常-休2",Z139="常-休3"),IF(OR($G139="非・専",$G139="非・兼"),"-",VLOOKUP(Z139,'シフト記号表（勤務時間帯)'!$D$5:$L$45,9,FALSE)),VLOOKUP(Z139,'シフト記号表（勤務時間帯)'!$D$5:$L$45,9,FALSE)))</f>
        <v/>
      </c>
      <c r="AA140" s="190" t="str">
        <f>IF(AA139="","",IF(OR(AA139="常-休1",AA139="常-休2",AA139="常-休3"),IF(OR($G139="非・専",$G139="非・兼"),"-",VLOOKUP(AA139,'シフト記号表（勤務時間帯)'!$D$5:$L$45,9,FALSE)),VLOOKUP(AA139,'シフト記号表（勤務時間帯)'!$D$5:$L$45,9,FALSE)))</f>
        <v/>
      </c>
      <c r="AB140" s="188" t="str">
        <f>IF(AB139="","",IF(OR(AB139="常-休1",AB139="常-休2",AB139="常-休3"),IF(OR($G139="非・専",$G139="非・兼"),"-",VLOOKUP(AB139,'シフト記号表（勤務時間帯)'!$D$5:$L$45,9,FALSE)),VLOOKUP(AB139,'シフト記号表（勤務時間帯)'!$D$5:$L$45,9,FALSE)))</f>
        <v/>
      </c>
      <c r="AC140" s="189" t="str">
        <f>IF(AC139="","",IF(OR(AC139="常-休1",AC139="常-休2",AC139="常-休3"),IF(OR($G139="非・専",$G139="非・兼"),"-",VLOOKUP(AC139,'シフト記号表（勤務時間帯)'!$D$5:$L$45,9,FALSE)),VLOOKUP(AC139,'シフト記号表（勤務時間帯)'!$D$5:$L$45,9,FALSE)))</f>
        <v/>
      </c>
      <c r="AD140" s="189" t="str">
        <f>IF(AD139="","",IF(OR(AD139="常-休1",AD139="常-休2",AD139="常-休3"),IF(OR($G139="非・専",$G139="非・兼"),"-",VLOOKUP(AD139,'シフト記号表（勤務時間帯)'!$D$5:$L$45,9,FALSE)),VLOOKUP(AD139,'シフト記号表（勤務時間帯)'!$D$5:$L$45,9,FALSE)))</f>
        <v/>
      </c>
      <c r="AE140" s="189" t="str">
        <f>IF(AE139="","",IF(OR(AE139="常-休1",AE139="常-休2",AE139="常-休3"),IF(OR($G139="非・専",$G139="非・兼"),"-",VLOOKUP(AE139,'シフト記号表（勤務時間帯)'!$D$5:$L$45,9,FALSE)),VLOOKUP(AE139,'シフト記号表（勤務時間帯)'!$D$5:$L$45,9,FALSE)))</f>
        <v/>
      </c>
      <c r="AF140" s="189" t="str">
        <f>IF(AF139="","",IF(OR(AF139="常-休1",AF139="常-休2",AF139="常-休3"),IF(OR($G139="非・専",$G139="非・兼"),"-",VLOOKUP(AF139,'シフト記号表（勤務時間帯)'!$D$5:$L$45,9,FALSE)),VLOOKUP(AF139,'シフト記号表（勤務時間帯)'!$D$5:$L$45,9,FALSE)))</f>
        <v/>
      </c>
      <c r="AG140" s="189" t="str">
        <f>IF(AG139="","",IF(OR(AG139="常-休1",AG139="常-休2",AG139="常-休3"),IF(OR($G139="非・専",$G139="非・兼"),"-",VLOOKUP(AG139,'シフト記号表（勤務時間帯)'!$D$5:$L$45,9,FALSE)),VLOOKUP(AG139,'シフト記号表（勤務時間帯)'!$D$5:$L$45,9,FALSE)))</f>
        <v/>
      </c>
      <c r="AH140" s="190" t="str">
        <f>IF(AH139="","",IF(OR(AH139="常-休1",AH139="常-休2",AH139="常-休3"),IF(OR($G139="非・専",$G139="非・兼"),"-",VLOOKUP(AH139,'シフト記号表（勤務時間帯)'!$D$5:$L$45,9,FALSE)),VLOOKUP(AH139,'シフト記号表（勤務時間帯)'!$D$5:$L$45,9,FALSE)))</f>
        <v/>
      </c>
      <c r="AI140" s="188" t="str">
        <f>IF(AI139="","",IF(OR(AI139="常-休1",AI139="常-休2",AI139="常-休3"),IF(OR($G139="非・専",$G139="非・兼"),"-",VLOOKUP(AI139,'シフト記号表（勤務時間帯)'!$D$5:$L$45,9,FALSE)),VLOOKUP(AI139,'シフト記号表（勤務時間帯)'!$D$5:$L$45,9,FALSE)))</f>
        <v/>
      </c>
      <c r="AJ140" s="189" t="str">
        <f>IF(AJ139="","",IF(OR(AJ139="常-休1",AJ139="常-休2",AJ139="常-休3"),IF(OR($G139="非・専",$G139="非・兼"),"-",VLOOKUP(AJ139,'シフト記号表（勤務時間帯)'!$D$5:$L$45,9,FALSE)),VLOOKUP(AJ139,'シフト記号表（勤務時間帯)'!$D$5:$L$45,9,FALSE)))</f>
        <v/>
      </c>
      <c r="AK140" s="189" t="str">
        <f>IF(AK139="","",IF(OR(AK139="常-休1",AK139="常-休2",AK139="常-休3"),IF(OR($G139="非・専",$G139="非・兼"),"-",VLOOKUP(AK139,'シフト記号表（勤務時間帯)'!$D$5:$L$45,9,FALSE)),VLOOKUP(AK139,'シフト記号表（勤務時間帯)'!$D$5:$L$45,9,FALSE)))</f>
        <v/>
      </c>
      <c r="AL140" s="189" t="str">
        <f>IF(AL139="","",IF(OR(AL139="常-休1",AL139="常-休2",AL139="常-休3"),IF(OR($G139="非・専",$G139="非・兼"),"-",VLOOKUP(AL139,'シフト記号表（勤務時間帯)'!$D$5:$L$45,9,FALSE)),VLOOKUP(AL139,'シフト記号表（勤務時間帯)'!$D$5:$L$45,9,FALSE)))</f>
        <v/>
      </c>
      <c r="AM140" s="189" t="str">
        <f>IF(AM139="","",IF(OR(AM139="常-休1",AM139="常-休2",AM139="常-休3"),IF(OR($G139="非・専",$G139="非・兼"),"-",VLOOKUP(AM139,'シフト記号表（勤務時間帯)'!$D$5:$L$45,9,FALSE)),VLOOKUP(AM139,'シフト記号表（勤務時間帯)'!$D$5:$L$45,9,FALSE)))</f>
        <v/>
      </c>
      <c r="AN140" s="189" t="str">
        <f>IF(AN139="","",IF(OR(AN139="常-休1",AN139="常-休2",AN139="常-休3"),IF(OR($G139="非・専",$G139="非・兼"),"-",VLOOKUP(AN139,'シフト記号表（勤務時間帯)'!$D$5:$L$45,9,FALSE)),VLOOKUP(AN139,'シフト記号表（勤務時間帯)'!$D$5:$L$45,9,FALSE)))</f>
        <v/>
      </c>
      <c r="AO140" s="190" t="str">
        <f>IF(AO139="","",IF(OR(AO139="常-休1",AO139="常-休2",AO139="常-休3"),IF(OR($G139="非・専",$G139="非・兼"),"-",VLOOKUP(AO139,'シフト記号表（勤務時間帯)'!$D$5:$L$45,9,FALSE)),VLOOKUP(AO139,'シフト記号表（勤務時間帯)'!$D$5:$L$45,9,FALSE)))</f>
        <v/>
      </c>
      <c r="AP140" s="188" t="str">
        <f>IF(AP139="","",IF(OR(AP139="常-休1",AP139="常-休2",AP139="常-休3"),IF(OR($G139="非・専",$G139="非・兼"),"-",VLOOKUP(AP139,'シフト記号表（勤務時間帯)'!$D$5:$L$45,9,FALSE)),VLOOKUP(AP139,'シフト記号表（勤務時間帯)'!$D$5:$L$45,9,FALSE)))</f>
        <v/>
      </c>
      <c r="AQ140" s="189" t="str">
        <f>IF(AQ139="","",IF(OR(AQ139="常-休1",AQ139="常-休2",AQ139="常-休3"),IF(OR($G139="非・専",$G139="非・兼"),"-",VLOOKUP(AQ139,'シフト記号表（勤務時間帯)'!$D$5:$L$45,9,FALSE)),VLOOKUP(AQ139,'シフト記号表（勤務時間帯)'!$D$5:$L$45,9,FALSE)))</f>
        <v/>
      </c>
      <c r="AR140" s="189" t="str">
        <f>IF(AR139="","",IF(OR(AR139="常-休1",AR139="常-休2",AR139="常-休3"),IF(OR($G139="非・専",$G139="非・兼"),"-",VLOOKUP(AR139,'シフト記号表（勤務時間帯)'!$D$5:$L$45,9,FALSE)),VLOOKUP(AR139,'シフト記号表（勤務時間帯)'!$D$5:$L$45,9,FALSE)))</f>
        <v/>
      </c>
      <c r="AS140" s="189" t="str">
        <f>IF(AS139="","",IF(OR(AS139="常-休1",AS139="常-休2",AS139="常-休3"),IF(OR($G139="非・専",$G139="非・兼"),"-",VLOOKUP(AS139,'シフト記号表（勤務時間帯)'!$D$5:$L$45,9,FALSE)),VLOOKUP(AS139,'シフト記号表（勤務時間帯)'!$D$5:$L$45,9,FALSE)))</f>
        <v/>
      </c>
      <c r="AT140" s="189" t="str">
        <f>IF(AT139="","",IF(OR(AT139="常-休1",AT139="常-休2",AT139="常-休3"),IF(OR($G139="非・専",$G139="非・兼"),"-",VLOOKUP(AT139,'シフト記号表（勤務時間帯)'!$D$5:$L$45,9,FALSE)),VLOOKUP(AT139,'シフト記号表（勤務時間帯)'!$D$5:$L$45,9,FALSE)))</f>
        <v/>
      </c>
      <c r="AU140" s="189" t="str">
        <f>IF(AU139="","",IF(OR(AU139="常-休1",AU139="常-休2",AU139="常-休3"),IF(OR($G139="非・専",$G139="非・兼"),"-",VLOOKUP(AU139,'シフト記号表（勤務時間帯)'!$D$5:$L$45,9,FALSE)),VLOOKUP(AU139,'シフト記号表（勤務時間帯)'!$D$5:$L$45,9,FALSE)))</f>
        <v/>
      </c>
      <c r="AV140" s="190" t="str">
        <f>IF(AV139="","",IF(OR(AV139="常-休1",AV139="常-休2",AV139="常-休3"),IF(OR($G139="非・専",$G139="非・兼"),"-",VLOOKUP(AV139,'シフト記号表（勤務時間帯)'!$D$5:$L$45,9,FALSE)),VLOOKUP(AV139,'シフト記号表（勤務時間帯)'!$D$5:$L$45,9,FALSE)))</f>
        <v/>
      </c>
      <c r="AW140" s="188" t="str">
        <f>IF(AW139="","",IF(OR(AW139="常-休1",AW139="常-休2",AW139="常-休3"),IF(OR($G139="非・専",$G139="非・兼"),"-",VLOOKUP(AW139,'シフト記号表（勤務時間帯)'!$D$5:$L$45,9,FALSE)),VLOOKUP(AW139,'シフト記号表（勤務時間帯)'!$D$5:$L$45,9,FALSE)))</f>
        <v/>
      </c>
      <c r="AX140" s="189" t="str">
        <f>IF(AX139="","",IF(OR(AX139="常-休1",AX139="常-休2",AX139="常-休3"),IF(OR($G139="非・専",$G139="非・兼"),"-",VLOOKUP(AX139,'シフト記号表（勤務時間帯)'!$D$5:$L$45,9,FALSE)),VLOOKUP(AX139,'シフト記号表（勤務時間帯)'!$D$5:$L$45,9,FALSE)))</f>
        <v/>
      </c>
      <c r="AY140" s="190" t="str">
        <f>IF(AY139="","",IF(OR(AY139="常-休1",AY139="常-休2",AY139="常-休3"),IF(OR($G139="非・専",$G139="非・兼"),"-",VLOOKUP(AY139,'シフト記号表（勤務時間帯)'!$D$5:$L$45,9,FALSE)),VLOOKUP(AY139,'シフト記号表（勤務時間帯)'!$D$5:$L$45,9,FALSE)))</f>
        <v/>
      </c>
      <c r="AZ140" s="199">
        <f>IF($BE$3="予定",SUM(U140:AV140),IF($BE$3="実績",SUM(U140:AY140),""))</f>
        <v>0</v>
      </c>
      <c r="BA140" s="218">
        <f>AZ140-SUMIF(U141:AY141,"基準",U140:AY140)-SUMIF(U141:AY141,"医ケア",U140:AY140)-SUMIF(U141:AY141,"医連携",U140:AY140)</f>
        <v>0</v>
      </c>
      <c r="BB140" s="201">
        <f>SUMIF(U141:AY141,"基準",U140:AY140)</f>
        <v>0</v>
      </c>
      <c r="BC140" s="202" t="e">
        <f>AZ140/$BE$6</f>
        <v>#DIV/0!</v>
      </c>
      <c r="BD140" s="220" t="e">
        <f>BA140/$BE$6</f>
        <v>#DIV/0!</v>
      </c>
      <c r="BE140" s="321"/>
      <c r="BF140" s="322"/>
      <c r="BG140" s="322"/>
      <c r="BH140" s="322"/>
      <c r="BI140" s="323"/>
      <c r="BJ140" s="338"/>
    </row>
    <row r="141" spans="2:62" ht="20.25" customHeight="1" x14ac:dyDescent="0.4">
      <c r="B141" s="303"/>
      <c r="C141" s="310"/>
      <c r="D141" s="311"/>
      <c r="E141" s="312"/>
      <c r="F141" s="259"/>
      <c r="G141" s="313"/>
      <c r="H141" s="299"/>
      <c r="I141" s="300"/>
      <c r="J141" s="300"/>
      <c r="K141" s="301"/>
      <c r="L141" s="302"/>
      <c r="M141" s="314"/>
      <c r="N141" s="332"/>
      <c r="O141" s="333"/>
      <c r="P141" s="333"/>
      <c r="Q141" s="334"/>
      <c r="R141" s="335" t="str">
        <f>IF(COUNTIF(F140,"看護職員"),"基準・基準_加・医ケア基本報酬・医療連携",IF(COUNTIF(プルダウン・リスト!$C$32:$C$40,'別紙2-1　勤務体制・勤務形態一覧表（児通所）'!F140),"基準職員","－"))</f>
        <v>－</v>
      </c>
      <c r="S141" s="336"/>
      <c r="T141" s="337"/>
      <c r="U141" s="122"/>
      <c r="V141" s="123"/>
      <c r="W141" s="123"/>
      <c r="X141" s="123"/>
      <c r="Y141" s="123"/>
      <c r="Z141" s="123"/>
      <c r="AA141" s="124"/>
      <c r="AB141" s="122"/>
      <c r="AC141" s="123"/>
      <c r="AD141" s="123"/>
      <c r="AE141" s="123"/>
      <c r="AF141" s="123"/>
      <c r="AG141" s="123"/>
      <c r="AH141" s="124"/>
      <c r="AI141" s="122"/>
      <c r="AJ141" s="123"/>
      <c r="AK141" s="123"/>
      <c r="AL141" s="123"/>
      <c r="AM141" s="123"/>
      <c r="AN141" s="123"/>
      <c r="AO141" s="124"/>
      <c r="AP141" s="122"/>
      <c r="AQ141" s="123"/>
      <c r="AR141" s="123"/>
      <c r="AS141" s="123"/>
      <c r="AT141" s="123"/>
      <c r="AU141" s="123"/>
      <c r="AV141" s="124"/>
      <c r="AW141" s="122"/>
      <c r="AX141" s="123"/>
      <c r="AY141" s="124"/>
      <c r="AZ141" s="203"/>
      <c r="BA141" s="204"/>
      <c r="BB141" s="205"/>
      <c r="BC141" s="206"/>
      <c r="BD141" s="207"/>
      <c r="BE141" s="321"/>
      <c r="BF141" s="322"/>
      <c r="BG141" s="322"/>
      <c r="BH141" s="322"/>
      <c r="BI141" s="323"/>
      <c r="BJ141" s="338"/>
    </row>
    <row r="142" spans="2:62" ht="20.25" customHeight="1" x14ac:dyDescent="0.4">
      <c r="B142" s="303">
        <f t="shared" ref="B142:B166" si="17">B139+1</f>
        <v>41</v>
      </c>
      <c r="C142" s="304"/>
      <c r="D142" s="305"/>
      <c r="E142" s="306"/>
      <c r="F142" s="257"/>
      <c r="G142" s="313"/>
      <c r="H142" s="293"/>
      <c r="I142" s="294"/>
      <c r="J142" s="294"/>
      <c r="K142" s="295"/>
      <c r="L142" s="302"/>
      <c r="M142" s="314"/>
      <c r="N142" s="315"/>
      <c r="O142" s="316"/>
      <c r="P142" s="316"/>
      <c r="Q142" s="317"/>
      <c r="R142" s="318" t="s">
        <v>23</v>
      </c>
      <c r="S142" s="319"/>
      <c r="T142" s="320"/>
      <c r="U142" s="37"/>
      <c r="V142" s="38"/>
      <c r="W142" s="38"/>
      <c r="X142" s="38"/>
      <c r="Y142" s="38"/>
      <c r="Z142" s="38"/>
      <c r="AA142" s="39"/>
      <c r="AB142" s="37"/>
      <c r="AC142" s="38"/>
      <c r="AD142" s="38"/>
      <c r="AE142" s="38"/>
      <c r="AF142" s="38"/>
      <c r="AG142" s="38"/>
      <c r="AH142" s="39"/>
      <c r="AI142" s="37"/>
      <c r="AJ142" s="38"/>
      <c r="AK142" s="38"/>
      <c r="AL142" s="38"/>
      <c r="AM142" s="38"/>
      <c r="AN142" s="38"/>
      <c r="AO142" s="39"/>
      <c r="AP142" s="37"/>
      <c r="AQ142" s="38"/>
      <c r="AR142" s="38"/>
      <c r="AS142" s="38"/>
      <c r="AT142" s="38"/>
      <c r="AU142" s="38"/>
      <c r="AV142" s="39"/>
      <c r="AW142" s="37"/>
      <c r="AX142" s="38"/>
      <c r="AY142" s="39"/>
      <c r="AZ142" s="208"/>
      <c r="BA142" s="209"/>
      <c r="BB142" s="210"/>
      <c r="BC142" s="211"/>
      <c r="BD142" s="212"/>
      <c r="BE142" s="321"/>
      <c r="BF142" s="322"/>
      <c r="BG142" s="322"/>
      <c r="BH142" s="322"/>
      <c r="BI142" s="323"/>
      <c r="BJ142" s="338"/>
    </row>
    <row r="143" spans="2:62" ht="20.25" customHeight="1" x14ac:dyDescent="0.4">
      <c r="B143" s="303"/>
      <c r="C143" s="307"/>
      <c r="D143" s="308"/>
      <c r="E143" s="309"/>
      <c r="F143" s="173">
        <f>C142</f>
        <v>0</v>
      </c>
      <c r="G143" s="313"/>
      <c r="H143" s="296"/>
      <c r="I143" s="297"/>
      <c r="J143" s="297"/>
      <c r="K143" s="298"/>
      <c r="L143" s="302"/>
      <c r="M143" s="314"/>
      <c r="N143" s="329"/>
      <c r="O143" s="330"/>
      <c r="P143" s="330"/>
      <c r="Q143" s="331"/>
      <c r="R143" s="326" t="s">
        <v>9</v>
      </c>
      <c r="S143" s="327"/>
      <c r="T143" s="328"/>
      <c r="U143" s="188" t="str">
        <f>IF(U142="","",IF(OR(U142="常-休1",U142="常-休2",U142="常-休3"),IF(OR($G142="非・専",$G142="非・兼"),"-",VLOOKUP(U142,'シフト記号表（勤務時間帯)'!$D$5:$L$45,9,FALSE)),VLOOKUP(U142,'シフト記号表（勤務時間帯)'!$D$5:$L$45,9,FALSE)))</f>
        <v/>
      </c>
      <c r="V143" s="189" t="str">
        <f>IF(V142="","",IF(OR(V142="常-休1",V142="常-休2",V142="常-休3"),IF(OR($G142="非・専",$G142="非・兼"),"-",VLOOKUP(V142,'シフト記号表（勤務時間帯)'!$D$5:$L$45,9,FALSE)),VLOOKUP(V142,'シフト記号表（勤務時間帯)'!$D$5:$L$45,9,FALSE)))</f>
        <v/>
      </c>
      <c r="W143" s="189" t="str">
        <f>IF(W142="","",IF(OR(W142="常-休1",W142="常-休2",W142="常-休3"),IF(OR($G142="非・専",$G142="非・兼"),"-",VLOOKUP(W142,'シフト記号表（勤務時間帯)'!$D$5:$L$45,9,FALSE)),VLOOKUP(W142,'シフト記号表（勤務時間帯)'!$D$5:$L$45,9,FALSE)))</f>
        <v/>
      </c>
      <c r="X143" s="189" t="str">
        <f>IF(X142="","",IF(OR(X142="常-休1",X142="常-休2",X142="常-休3"),IF(OR($G142="非・専",$G142="非・兼"),"-",VLOOKUP(X142,'シフト記号表（勤務時間帯)'!$D$5:$L$45,9,FALSE)),VLOOKUP(X142,'シフト記号表（勤務時間帯)'!$D$5:$L$45,9,FALSE)))</f>
        <v/>
      </c>
      <c r="Y143" s="189" t="str">
        <f>IF(Y142="","",IF(OR(Y142="常-休1",Y142="常-休2",Y142="常-休3"),IF(OR($G142="非・専",$G142="非・兼"),"-",VLOOKUP(Y142,'シフト記号表（勤務時間帯)'!$D$5:$L$45,9,FALSE)),VLOOKUP(Y142,'シフト記号表（勤務時間帯)'!$D$5:$L$45,9,FALSE)))</f>
        <v/>
      </c>
      <c r="Z143" s="189" t="str">
        <f>IF(Z142="","",IF(OR(Z142="常-休1",Z142="常-休2",Z142="常-休3"),IF(OR($G142="非・専",$G142="非・兼"),"-",VLOOKUP(Z142,'シフト記号表（勤務時間帯)'!$D$5:$L$45,9,FALSE)),VLOOKUP(Z142,'シフト記号表（勤務時間帯)'!$D$5:$L$45,9,FALSE)))</f>
        <v/>
      </c>
      <c r="AA143" s="190" t="str">
        <f>IF(AA142="","",IF(OR(AA142="常-休1",AA142="常-休2",AA142="常-休3"),IF(OR($G142="非・専",$G142="非・兼"),"-",VLOOKUP(AA142,'シフト記号表（勤務時間帯)'!$D$5:$L$45,9,FALSE)),VLOOKUP(AA142,'シフト記号表（勤務時間帯)'!$D$5:$L$45,9,FALSE)))</f>
        <v/>
      </c>
      <c r="AB143" s="188" t="str">
        <f>IF(AB142="","",IF(OR(AB142="常-休1",AB142="常-休2",AB142="常-休3"),IF(OR($G142="非・専",$G142="非・兼"),"-",VLOOKUP(AB142,'シフト記号表（勤務時間帯)'!$D$5:$L$45,9,FALSE)),VLOOKUP(AB142,'シフト記号表（勤務時間帯)'!$D$5:$L$45,9,FALSE)))</f>
        <v/>
      </c>
      <c r="AC143" s="189" t="str">
        <f>IF(AC142="","",IF(OR(AC142="常-休1",AC142="常-休2",AC142="常-休3"),IF(OR($G142="非・専",$G142="非・兼"),"-",VLOOKUP(AC142,'シフト記号表（勤務時間帯)'!$D$5:$L$45,9,FALSE)),VLOOKUP(AC142,'シフト記号表（勤務時間帯)'!$D$5:$L$45,9,FALSE)))</f>
        <v/>
      </c>
      <c r="AD143" s="189" t="str">
        <f>IF(AD142="","",IF(OR(AD142="常-休1",AD142="常-休2",AD142="常-休3"),IF(OR($G142="非・専",$G142="非・兼"),"-",VLOOKUP(AD142,'シフト記号表（勤務時間帯)'!$D$5:$L$45,9,FALSE)),VLOOKUP(AD142,'シフト記号表（勤務時間帯)'!$D$5:$L$45,9,FALSE)))</f>
        <v/>
      </c>
      <c r="AE143" s="189" t="str">
        <f>IF(AE142="","",IF(OR(AE142="常-休1",AE142="常-休2",AE142="常-休3"),IF(OR($G142="非・専",$G142="非・兼"),"-",VLOOKUP(AE142,'シフト記号表（勤務時間帯)'!$D$5:$L$45,9,FALSE)),VLOOKUP(AE142,'シフト記号表（勤務時間帯)'!$D$5:$L$45,9,FALSE)))</f>
        <v/>
      </c>
      <c r="AF143" s="189" t="str">
        <f>IF(AF142="","",IF(OR(AF142="常-休1",AF142="常-休2",AF142="常-休3"),IF(OR($G142="非・専",$G142="非・兼"),"-",VLOOKUP(AF142,'シフト記号表（勤務時間帯)'!$D$5:$L$45,9,FALSE)),VLOOKUP(AF142,'シフト記号表（勤務時間帯)'!$D$5:$L$45,9,FALSE)))</f>
        <v/>
      </c>
      <c r="AG143" s="189" t="str">
        <f>IF(AG142="","",IF(OR(AG142="常-休1",AG142="常-休2",AG142="常-休3"),IF(OR($G142="非・専",$G142="非・兼"),"-",VLOOKUP(AG142,'シフト記号表（勤務時間帯)'!$D$5:$L$45,9,FALSE)),VLOOKUP(AG142,'シフト記号表（勤務時間帯)'!$D$5:$L$45,9,FALSE)))</f>
        <v/>
      </c>
      <c r="AH143" s="190" t="str">
        <f>IF(AH142="","",IF(OR(AH142="常-休1",AH142="常-休2",AH142="常-休3"),IF(OR($G142="非・専",$G142="非・兼"),"-",VLOOKUP(AH142,'シフト記号表（勤務時間帯)'!$D$5:$L$45,9,FALSE)),VLOOKUP(AH142,'シフト記号表（勤務時間帯)'!$D$5:$L$45,9,FALSE)))</f>
        <v/>
      </c>
      <c r="AI143" s="188" t="str">
        <f>IF(AI142="","",IF(OR(AI142="常-休1",AI142="常-休2",AI142="常-休3"),IF(OR($G142="非・専",$G142="非・兼"),"-",VLOOKUP(AI142,'シフト記号表（勤務時間帯)'!$D$5:$L$45,9,FALSE)),VLOOKUP(AI142,'シフト記号表（勤務時間帯)'!$D$5:$L$45,9,FALSE)))</f>
        <v/>
      </c>
      <c r="AJ143" s="189" t="str">
        <f>IF(AJ142="","",IF(OR(AJ142="常-休1",AJ142="常-休2",AJ142="常-休3"),IF(OR($G142="非・専",$G142="非・兼"),"-",VLOOKUP(AJ142,'シフト記号表（勤務時間帯)'!$D$5:$L$45,9,FALSE)),VLOOKUP(AJ142,'シフト記号表（勤務時間帯)'!$D$5:$L$45,9,FALSE)))</f>
        <v/>
      </c>
      <c r="AK143" s="189" t="str">
        <f>IF(AK142="","",IF(OR(AK142="常-休1",AK142="常-休2",AK142="常-休3"),IF(OR($G142="非・専",$G142="非・兼"),"-",VLOOKUP(AK142,'シフト記号表（勤務時間帯)'!$D$5:$L$45,9,FALSE)),VLOOKUP(AK142,'シフト記号表（勤務時間帯)'!$D$5:$L$45,9,FALSE)))</f>
        <v/>
      </c>
      <c r="AL143" s="189" t="str">
        <f>IF(AL142="","",IF(OR(AL142="常-休1",AL142="常-休2",AL142="常-休3"),IF(OR($G142="非・専",$G142="非・兼"),"-",VLOOKUP(AL142,'シフト記号表（勤務時間帯)'!$D$5:$L$45,9,FALSE)),VLOOKUP(AL142,'シフト記号表（勤務時間帯)'!$D$5:$L$45,9,FALSE)))</f>
        <v/>
      </c>
      <c r="AM143" s="189" t="str">
        <f>IF(AM142="","",IF(OR(AM142="常-休1",AM142="常-休2",AM142="常-休3"),IF(OR($G142="非・専",$G142="非・兼"),"-",VLOOKUP(AM142,'シフト記号表（勤務時間帯)'!$D$5:$L$45,9,FALSE)),VLOOKUP(AM142,'シフト記号表（勤務時間帯)'!$D$5:$L$45,9,FALSE)))</f>
        <v/>
      </c>
      <c r="AN143" s="189" t="str">
        <f>IF(AN142="","",IF(OR(AN142="常-休1",AN142="常-休2",AN142="常-休3"),IF(OR($G142="非・専",$G142="非・兼"),"-",VLOOKUP(AN142,'シフト記号表（勤務時間帯)'!$D$5:$L$45,9,FALSE)),VLOOKUP(AN142,'シフト記号表（勤務時間帯)'!$D$5:$L$45,9,FALSE)))</f>
        <v/>
      </c>
      <c r="AO143" s="190" t="str">
        <f>IF(AO142="","",IF(OR(AO142="常-休1",AO142="常-休2",AO142="常-休3"),IF(OR($G142="非・専",$G142="非・兼"),"-",VLOOKUP(AO142,'シフト記号表（勤務時間帯)'!$D$5:$L$45,9,FALSE)),VLOOKUP(AO142,'シフト記号表（勤務時間帯)'!$D$5:$L$45,9,FALSE)))</f>
        <v/>
      </c>
      <c r="AP143" s="188" t="str">
        <f>IF(AP142="","",IF(OR(AP142="常-休1",AP142="常-休2",AP142="常-休3"),IF(OR($G142="非・専",$G142="非・兼"),"-",VLOOKUP(AP142,'シフト記号表（勤務時間帯)'!$D$5:$L$45,9,FALSE)),VLOOKUP(AP142,'シフト記号表（勤務時間帯)'!$D$5:$L$45,9,FALSE)))</f>
        <v/>
      </c>
      <c r="AQ143" s="189" t="str">
        <f>IF(AQ142="","",IF(OR(AQ142="常-休1",AQ142="常-休2",AQ142="常-休3"),IF(OR($G142="非・専",$G142="非・兼"),"-",VLOOKUP(AQ142,'シフト記号表（勤務時間帯)'!$D$5:$L$45,9,FALSE)),VLOOKUP(AQ142,'シフト記号表（勤務時間帯)'!$D$5:$L$45,9,FALSE)))</f>
        <v/>
      </c>
      <c r="AR143" s="189" t="str">
        <f>IF(AR142="","",IF(OR(AR142="常-休1",AR142="常-休2",AR142="常-休3"),IF(OR($G142="非・専",$G142="非・兼"),"-",VLOOKUP(AR142,'シフト記号表（勤務時間帯)'!$D$5:$L$45,9,FALSE)),VLOOKUP(AR142,'シフト記号表（勤務時間帯)'!$D$5:$L$45,9,FALSE)))</f>
        <v/>
      </c>
      <c r="AS143" s="189" t="str">
        <f>IF(AS142="","",IF(OR(AS142="常-休1",AS142="常-休2",AS142="常-休3"),IF(OR($G142="非・専",$G142="非・兼"),"-",VLOOKUP(AS142,'シフト記号表（勤務時間帯)'!$D$5:$L$45,9,FALSE)),VLOOKUP(AS142,'シフト記号表（勤務時間帯)'!$D$5:$L$45,9,FALSE)))</f>
        <v/>
      </c>
      <c r="AT143" s="189" t="str">
        <f>IF(AT142="","",IF(OR(AT142="常-休1",AT142="常-休2",AT142="常-休3"),IF(OR($G142="非・専",$G142="非・兼"),"-",VLOOKUP(AT142,'シフト記号表（勤務時間帯)'!$D$5:$L$45,9,FALSE)),VLOOKUP(AT142,'シフト記号表（勤務時間帯)'!$D$5:$L$45,9,FALSE)))</f>
        <v/>
      </c>
      <c r="AU143" s="189" t="str">
        <f>IF(AU142="","",IF(OR(AU142="常-休1",AU142="常-休2",AU142="常-休3"),IF(OR($G142="非・専",$G142="非・兼"),"-",VLOOKUP(AU142,'シフト記号表（勤務時間帯)'!$D$5:$L$45,9,FALSE)),VLOOKUP(AU142,'シフト記号表（勤務時間帯)'!$D$5:$L$45,9,FALSE)))</f>
        <v/>
      </c>
      <c r="AV143" s="190" t="str">
        <f>IF(AV142="","",IF(OR(AV142="常-休1",AV142="常-休2",AV142="常-休3"),IF(OR($G142="非・専",$G142="非・兼"),"-",VLOOKUP(AV142,'シフト記号表（勤務時間帯)'!$D$5:$L$45,9,FALSE)),VLOOKUP(AV142,'シフト記号表（勤務時間帯)'!$D$5:$L$45,9,FALSE)))</f>
        <v/>
      </c>
      <c r="AW143" s="188" t="str">
        <f>IF(AW142="","",IF(OR(AW142="常-休1",AW142="常-休2",AW142="常-休3"),IF(OR($G142="非・専",$G142="非・兼"),"-",VLOOKUP(AW142,'シフト記号表（勤務時間帯)'!$D$5:$L$45,9,FALSE)),VLOOKUP(AW142,'シフト記号表（勤務時間帯)'!$D$5:$L$45,9,FALSE)))</f>
        <v/>
      </c>
      <c r="AX143" s="189" t="str">
        <f>IF(AX142="","",IF(OR(AX142="常-休1",AX142="常-休2",AX142="常-休3"),IF(OR($G142="非・専",$G142="非・兼"),"-",VLOOKUP(AX142,'シフト記号表（勤務時間帯)'!$D$5:$L$45,9,FALSE)),VLOOKUP(AX142,'シフト記号表（勤務時間帯)'!$D$5:$L$45,9,FALSE)))</f>
        <v/>
      </c>
      <c r="AY143" s="190" t="str">
        <f>IF(AY142="","",IF(OR(AY142="常-休1",AY142="常-休2",AY142="常-休3"),IF(OR($G142="非・専",$G142="非・兼"),"-",VLOOKUP(AY142,'シフト記号表（勤務時間帯)'!$D$5:$L$45,9,FALSE)),VLOOKUP(AY142,'シフト記号表（勤務時間帯)'!$D$5:$L$45,9,FALSE)))</f>
        <v/>
      </c>
      <c r="AZ143" s="199">
        <f>IF($BE$3="予定",SUM(U143:AV143),IF($BE$3="実績",SUM(U143:AY143),""))</f>
        <v>0</v>
      </c>
      <c r="BA143" s="218">
        <f>AZ143-SUMIF(U144:AY144,"基準",U143:AY143)-SUMIF(U144:AY144,"医ケア",U143:AY143)-SUMIF(U144:AY144,"医連携",U143:AY143)</f>
        <v>0</v>
      </c>
      <c r="BB143" s="201">
        <f>SUMIF(U144:AY144,"基準",U143:AY143)</f>
        <v>0</v>
      </c>
      <c r="BC143" s="202" t="e">
        <f>AZ143/$BE$6</f>
        <v>#DIV/0!</v>
      </c>
      <c r="BD143" s="220" t="e">
        <f>BA143/$BE$6</f>
        <v>#DIV/0!</v>
      </c>
      <c r="BE143" s="321"/>
      <c r="BF143" s="322"/>
      <c r="BG143" s="322"/>
      <c r="BH143" s="322"/>
      <c r="BI143" s="323"/>
      <c r="BJ143" s="338"/>
    </row>
    <row r="144" spans="2:62" ht="20.25" customHeight="1" x14ac:dyDescent="0.4">
      <c r="B144" s="303"/>
      <c r="C144" s="310"/>
      <c r="D144" s="311"/>
      <c r="E144" s="312"/>
      <c r="F144" s="259"/>
      <c r="G144" s="313"/>
      <c r="H144" s="299"/>
      <c r="I144" s="300"/>
      <c r="J144" s="300"/>
      <c r="K144" s="301"/>
      <c r="L144" s="302"/>
      <c r="M144" s="314"/>
      <c r="N144" s="332"/>
      <c r="O144" s="333"/>
      <c r="P144" s="333"/>
      <c r="Q144" s="334"/>
      <c r="R144" s="335" t="str">
        <f>IF(COUNTIF(F143,"看護職員"),"基準・基準_加・医ケア基本報酬・医療連携",IF(COUNTIF(プルダウン・リスト!$C$32:$C$40,'別紙2-1　勤務体制・勤務形態一覧表（児通所）'!F143),"基準職員","－"))</f>
        <v>－</v>
      </c>
      <c r="S144" s="336"/>
      <c r="T144" s="337"/>
      <c r="U144" s="122"/>
      <c r="V144" s="123"/>
      <c r="W144" s="123"/>
      <c r="X144" s="123"/>
      <c r="Y144" s="123"/>
      <c r="Z144" s="123"/>
      <c r="AA144" s="124"/>
      <c r="AB144" s="122"/>
      <c r="AC144" s="123"/>
      <c r="AD144" s="123"/>
      <c r="AE144" s="123"/>
      <c r="AF144" s="123"/>
      <c r="AG144" s="123"/>
      <c r="AH144" s="124"/>
      <c r="AI144" s="122"/>
      <c r="AJ144" s="123"/>
      <c r="AK144" s="123"/>
      <c r="AL144" s="123"/>
      <c r="AM144" s="123"/>
      <c r="AN144" s="123"/>
      <c r="AO144" s="124"/>
      <c r="AP144" s="122"/>
      <c r="AQ144" s="123"/>
      <c r="AR144" s="123"/>
      <c r="AS144" s="123"/>
      <c r="AT144" s="123"/>
      <c r="AU144" s="123"/>
      <c r="AV144" s="124"/>
      <c r="AW144" s="122"/>
      <c r="AX144" s="123"/>
      <c r="AY144" s="124"/>
      <c r="AZ144" s="203"/>
      <c r="BA144" s="221"/>
      <c r="BB144" s="222"/>
      <c r="BC144" s="206"/>
      <c r="BD144" s="207"/>
      <c r="BE144" s="321"/>
      <c r="BF144" s="322"/>
      <c r="BG144" s="322"/>
      <c r="BH144" s="322"/>
      <c r="BI144" s="323"/>
      <c r="BJ144" s="338"/>
    </row>
    <row r="145" spans="2:62" ht="20.25" customHeight="1" x14ac:dyDescent="0.4">
      <c r="B145" s="303">
        <f t="shared" si="16"/>
        <v>42</v>
      </c>
      <c r="C145" s="304"/>
      <c r="D145" s="305"/>
      <c r="E145" s="306"/>
      <c r="F145" s="257"/>
      <c r="G145" s="313"/>
      <c r="H145" s="293"/>
      <c r="I145" s="294"/>
      <c r="J145" s="294"/>
      <c r="K145" s="295"/>
      <c r="L145" s="302"/>
      <c r="M145" s="314"/>
      <c r="N145" s="315"/>
      <c r="O145" s="316"/>
      <c r="P145" s="316"/>
      <c r="Q145" s="317"/>
      <c r="R145" s="318" t="s">
        <v>23</v>
      </c>
      <c r="S145" s="319"/>
      <c r="T145" s="320"/>
      <c r="U145" s="37"/>
      <c r="V145" s="38"/>
      <c r="W145" s="38"/>
      <c r="X145" s="38"/>
      <c r="Y145" s="38"/>
      <c r="Z145" s="38"/>
      <c r="AA145" s="39"/>
      <c r="AB145" s="37"/>
      <c r="AC145" s="38"/>
      <c r="AD145" s="38"/>
      <c r="AE145" s="38"/>
      <c r="AF145" s="38"/>
      <c r="AG145" s="38"/>
      <c r="AH145" s="39"/>
      <c r="AI145" s="37"/>
      <c r="AJ145" s="38"/>
      <c r="AK145" s="38"/>
      <c r="AL145" s="38"/>
      <c r="AM145" s="38"/>
      <c r="AN145" s="38"/>
      <c r="AO145" s="39"/>
      <c r="AP145" s="37"/>
      <c r="AQ145" s="38"/>
      <c r="AR145" s="38"/>
      <c r="AS145" s="38"/>
      <c r="AT145" s="38"/>
      <c r="AU145" s="38"/>
      <c r="AV145" s="39"/>
      <c r="AW145" s="37"/>
      <c r="AX145" s="38"/>
      <c r="AY145" s="39"/>
      <c r="AZ145" s="208"/>
      <c r="BA145" s="209"/>
      <c r="BB145" s="210"/>
      <c r="BC145" s="211"/>
      <c r="BD145" s="212"/>
      <c r="BE145" s="321"/>
      <c r="BF145" s="322"/>
      <c r="BG145" s="322"/>
      <c r="BH145" s="322"/>
      <c r="BI145" s="323"/>
      <c r="BJ145" s="338"/>
    </row>
    <row r="146" spans="2:62" ht="20.25" customHeight="1" x14ac:dyDescent="0.4">
      <c r="B146" s="303"/>
      <c r="C146" s="307"/>
      <c r="D146" s="308"/>
      <c r="E146" s="309"/>
      <c r="F146" s="173">
        <f>C145</f>
        <v>0</v>
      </c>
      <c r="G146" s="313"/>
      <c r="H146" s="296"/>
      <c r="I146" s="297"/>
      <c r="J146" s="297"/>
      <c r="K146" s="298"/>
      <c r="L146" s="302"/>
      <c r="M146" s="314"/>
      <c r="N146" s="329"/>
      <c r="O146" s="330"/>
      <c r="P146" s="330"/>
      <c r="Q146" s="331"/>
      <c r="R146" s="326" t="s">
        <v>9</v>
      </c>
      <c r="S146" s="327"/>
      <c r="T146" s="328"/>
      <c r="U146" s="188" t="str">
        <f>IF(U145="","",IF(OR(U145="常-休1",U145="常-休2",U145="常-休3"),IF(OR($G145="非・専",$G145="非・兼"),"-",VLOOKUP(U145,'シフト記号表（勤務時間帯)'!$D$5:$L$45,9,FALSE)),VLOOKUP(U145,'シフト記号表（勤務時間帯)'!$D$5:$L$45,9,FALSE)))</f>
        <v/>
      </c>
      <c r="V146" s="189" t="str">
        <f>IF(V145="","",IF(OR(V145="常-休1",V145="常-休2",V145="常-休3"),IF(OR($G145="非・専",$G145="非・兼"),"-",VLOOKUP(V145,'シフト記号表（勤務時間帯)'!$D$5:$L$45,9,FALSE)),VLOOKUP(V145,'シフト記号表（勤務時間帯)'!$D$5:$L$45,9,FALSE)))</f>
        <v/>
      </c>
      <c r="W146" s="189" t="str">
        <f>IF(W145="","",IF(OR(W145="常-休1",W145="常-休2",W145="常-休3"),IF(OR($G145="非・専",$G145="非・兼"),"-",VLOOKUP(W145,'シフト記号表（勤務時間帯)'!$D$5:$L$45,9,FALSE)),VLOOKUP(W145,'シフト記号表（勤務時間帯)'!$D$5:$L$45,9,FALSE)))</f>
        <v/>
      </c>
      <c r="X146" s="189" t="str">
        <f>IF(X145="","",IF(OR(X145="常-休1",X145="常-休2",X145="常-休3"),IF(OR($G145="非・専",$G145="非・兼"),"-",VLOOKUP(X145,'シフト記号表（勤務時間帯)'!$D$5:$L$45,9,FALSE)),VLOOKUP(X145,'シフト記号表（勤務時間帯)'!$D$5:$L$45,9,FALSE)))</f>
        <v/>
      </c>
      <c r="Y146" s="189" t="str">
        <f>IF(Y145="","",IF(OR(Y145="常-休1",Y145="常-休2",Y145="常-休3"),IF(OR($G145="非・専",$G145="非・兼"),"-",VLOOKUP(Y145,'シフト記号表（勤務時間帯)'!$D$5:$L$45,9,FALSE)),VLOOKUP(Y145,'シフト記号表（勤務時間帯)'!$D$5:$L$45,9,FALSE)))</f>
        <v/>
      </c>
      <c r="Z146" s="189" t="str">
        <f>IF(Z145="","",IF(OR(Z145="常-休1",Z145="常-休2",Z145="常-休3"),IF(OR($G145="非・専",$G145="非・兼"),"-",VLOOKUP(Z145,'シフト記号表（勤務時間帯)'!$D$5:$L$45,9,FALSE)),VLOOKUP(Z145,'シフト記号表（勤務時間帯)'!$D$5:$L$45,9,FALSE)))</f>
        <v/>
      </c>
      <c r="AA146" s="190" t="str">
        <f>IF(AA145="","",IF(OR(AA145="常-休1",AA145="常-休2",AA145="常-休3"),IF(OR($G145="非・専",$G145="非・兼"),"-",VLOOKUP(AA145,'シフト記号表（勤務時間帯)'!$D$5:$L$45,9,FALSE)),VLOOKUP(AA145,'シフト記号表（勤務時間帯)'!$D$5:$L$45,9,FALSE)))</f>
        <v/>
      </c>
      <c r="AB146" s="188" t="str">
        <f>IF(AB145="","",IF(OR(AB145="常-休1",AB145="常-休2",AB145="常-休3"),IF(OR($G145="非・専",$G145="非・兼"),"-",VLOOKUP(AB145,'シフト記号表（勤務時間帯)'!$D$5:$L$45,9,FALSE)),VLOOKUP(AB145,'シフト記号表（勤務時間帯)'!$D$5:$L$45,9,FALSE)))</f>
        <v/>
      </c>
      <c r="AC146" s="189" t="str">
        <f>IF(AC145="","",IF(OR(AC145="常-休1",AC145="常-休2",AC145="常-休3"),IF(OR($G145="非・専",$G145="非・兼"),"-",VLOOKUP(AC145,'シフト記号表（勤務時間帯)'!$D$5:$L$45,9,FALSE)),VLOOKUP(AC145,'シフト記号表（勤務時間帯)'!$D$5:$L$45,9,FALSE)))</f>
        <v/>
      </c>
      <c r="AD146" s="189" t="str">
        <f>IF(AD145="","",IF(OR(AD145="常-休1",AD145="常-休2",AD145="常-休3"),IF(OR($G145="非・専",$G145="非・兼"),"-",VLOOKUP(AD145,'シフト記号表（勤務時間帯)'!$D$5:$L$45,9,FALSE)),VLOOKUP(AD145,'シフト記号表（勤務時間帯)'!$D$5:$L$45,9,FALSE)))</f>
        <v/>
      </c>
      <c r="AE146" s="189" t="str">
        <f>IF(AE145="","",IF(OR(AE145="常-休1",AE145="常-休2",AE145="常-休3"),IF(OR($G145="非・専",$G145="非・兼"),"-",VLOOKUP(AE145,'シフト記号表（勤務時間帯)'!$D$5:$L$45,9,FALSE)),VLOOKUP(AE145,'シフト記号表（勤務時間帯)'!$D$5:$L$45,9,FALSE)))</f>
        <v/>
      </c>
      <c r="AF146" s="189" t="str">
        <f>IF(AF145="","",IF(OR(AF145="常-休1",AF145="常-休2",AF145="常-休3"),IF(OR($G145="非・専",$G145="非・兼"),"-",VLOOKUP(AF145,'シフト記号表（勤務時間帯)'!$D$5:$L$45,9,FALSE)),VLOOKUP(AF145,'シフト記号表（勤務時間帯)'!$D$5:$L$45,9,FALSE)))</f>
        <v/>
      </c>
      <c r="AG146" s="189" t="str">
        <f>IF(AG145="","",IF(OR(AG145="常-休1",AG145="常-休2",AG145="常-休3"),IF(OR($G145="非・専",$G145="非・兼"),"-",VLOOKUP(AG145,'シフト記号表（勤務時間帯)'!$D$5:$L$45,9,FALSE)),VLOOKUP(AG145,'シフト記号表（勤務時間帯)'!$D$5:$L$45,9,FALSE)))</f>
        <v/>
      </c>
      <c r="AH146" s="190" t="str">
        <f>IF(AH145="","",IF(OR(AH145="常-休1",AH145="常-休2",AH145="常-休3"),IF(OR($G145="非・専",$G145="非・兼"),"-",VLOOKUP(AH145,'シフト記号表（勤務時間帯)'!$D$5:$L$45,9,FALSE)),VLOOKUP(AH145,'シフト記号表（勤務時間帯)'!$D$5:$L$45,9,FALSE)))</f>
        <v/>
      </c>
      <c r="AI146" s="188" t="str">
        <f>IF(AI145="","",IF(OR(AI145="常-休1",AI145="常-休2",AI145="常-休3"),IF(OR($G145="非・専",$G145="非・兼"),"-",VLOOKUP(AI145,'シフト記号表（勤務時間帯)'!$D$5:$L$45,9,FALSE)),VLOOKUP(AI145,'シフト記号表（勤務時間帯)'!$D$5:$L$45,9,FALSE)))</f>
        <v/>
      </c>
      <c r="AJ146" s="189" t="str">
        <f>IF(AJ145="","",IF(OR(AJ145="常-休1",AJ145="常-休2",AJ145="常-休3"),IF(OR($G145="非・専",$G145="非・兼"),"-",VLOOKUP(AJ145,'シフト記号表（勤務時間帯)'!$D$5:$L$45,9,FALSE)),VLOOKUP(AJ145,'シフト記号表（勤務時間帯)'!$D$5:$L$45,9,FALSE)))</f>
        <v/>
      </c>
      <c r="AK146" s="189" t="str">
        <f>IF(AK145="","",IF(OR(AK145="常-休1",AK145="常-休2",AK145="常-休3"),IF(OR($G145="非・専",$G145="非・兼"),"-",VLOOKUP(AK145,'シフト記号表（勤務時間帯)'!$D$5:$L$45,9,FALSE)),VLOOKUP(AK145,'シフト記号表（勤務時間帯)'!$D$5:$L$45,9,FALSE)))</f>
        <v/>
      </c>
      <c r="AL146" s="189" t="str">
        <f>IF(AL145="","",IF(OR(AL145="常-休1",AL145="常-休2",AL145="常-休3"),IF(OR($G145="非・専",$G145="非・兼"),"-",VLOOKUP(AL145,'シフト記号表（勤務時間帯)'!$D$5:$L$45,9,FALSE)),VLOOKUP(AL145,'シフト記号表（勤務時間帯)'!$D$5:$L$45,9,FALSE)))</f>
        <v/>
      </c>
      <c r="AM146" s="189" t="str">
        <f>IF(AM145="","",IF(OR(AM145="常-休1",AM145="常-休2",AM145="常-休3"),IF(OR($G145="非・専",$G145="非・兼"),"-",VLOOKUP(AM145,'シフト記号表（勤務時間帯)'!$D$5:$L$45,9,FALSE)),VLOOKUP(AM145,'シフト記号表（勤務時間帯)'!$D$5:$L$45,9,FALSE)))</f>
        <v/>
      </c>
      <c r="AN146" s="189" t="str">
        <f>IF(AN145="","",IF(OR(AN145="常-休1",AN145="常-休2",AN145="常-休3"),IF(OR($G145="非・専",$G145="非・兼"),"-",VLOOKUP(AN145,'シフト記号表（勤務時間帯)'!$D$5:$L$45,9,FALSE)),VLOOKUP(AN145,'シフト記号表（勤務時間帯)'!$D$5:$L$45,9,FALSE)))</f>
        <v/>
      </c>
      <c r="AO146" s="190" t="str">
        <f>IF(AO145="","",IF(OR(AO145="常-休1",AO145="常-休2",AO145="常-休3"),IF(OR($G145="非・専",$G145="非・兼"),"-",VLOOKUP(AO145,'シフト記号表（勤務時間帯)'!$D$5:$L$45,9,FALSE)),VLOOKUP(AO145,'シフト記号表（勤務時間帯)'!$D$5:$L$45,9,FALSE)))</f>
        <v/>
      </c>
      <c r="AP146" s="188" t="str">
        <f>IF(AP145="","",IF(OR(AP145="常-休1",AP145="常-休2",AP145="常-休3"),IF(OR($G145="非・専",$G145="非・兼"),"-",VLOOKUP(AP145,'シフト記号表（勤務時間帯)'!$D$5:$L$45,9,FALSE)),VLOOKUP(AP145,'シフト記号表（勤務時間帯)'!$D$5:$L$45,9,FALSE)))</f>
        <v/>
      </c>
      <c r="AQ146" s="189" t="str">
        <f>IF(AQ145="","",IF(OR(AQ145="常-休1",AQ145="常-休2",AQ145="常-休3"),IF(OR($G145="非・専",$G145="非・兼"),"-",VLOOKUP(AQ145,'シフト記号表（勤務時間帯)'!$D$5:$L$45,9,FALSE)),VLOOKUP(AQ145,'シフト記号表（勤務時間帯)'!$D$5:$L$45,9,FALSE)))</f>
        <v/>
      </c>
      <c r="AR146" s="189" t="str">
        <f>IF(AR145="","",IF(OR(AR145="常-休1",AR145="常-休2",AR145="常-休3"),IF(OR($G145="非・専",$G145="非・兼"),"-",VLOOKUP(AR145,'シフト記号表（勤務時間帯)'!$D$5:$L$45,9,FALSE)),VLOOKUP(AR145,'シフト記号表（勤務時間帯)'!$D$5:$L$45,9,FALSE)))</f>
        <v/>
      </c>
      <c r="AS146" s="189" t="str">
        <f>IF(AS145="","",IF(OR(AS145="常-休1",AS145="常-休2",AS145="常-休3"),IF(OR($G145="非・専",$G145="非・兼"),"-",VLOOKUP(AS145,'シフト記号表（勤務時間帯)'!$D$5:$L$45,9,FALSE)),VLOOKUP(AS145,'シフト記号表（勤務時間帯)'!$D$5:$L$45,9,FALSE)))</f>
        <v/>
      </c>
      <c r="AT146" s="189" t="str">
        <f>IF(AT145="","",IF(OR(AT145="常-休1",AT145="常-休2",AT145="常-休3"),IF(OR($G145="非・専",$G145="非・兼"),"-",VLOOKUP(AT145,'シフト記号表（勤務時間帯)'!$D$5:$L$45,9,FALSE)),VLOOKUP(AT145,'シフト記号表（勤務時間帯)'!$D$5:$L$45,9,FALSE)))</f>
        <v/>
      </c>
      <c r="AU146" s="189" t="str">
        <f>IF(AU145="","",IF(OR(AU145="常-休1",AU145="常-休2",AU145="常-休3"),IF(OR($G145="非・専",$G145="非・兼"),"-",VLOOKUP(AU145,'シフト記号表（勤務時間帯)'!$D$5:$L$45,9,FALSE)),VLOOKUP(AU145,'シフト記号表（勤務時間帯)'!$D$5:$L$45,9,FALSE)))</f>
        <v/>
      </c>
      <c r="AV146" s="190" t="str">
        <f>IF(AV145="","",IF(OR(AV145="常-休1",AV145="常-休2",AV145="常-休3"),IF(OR($G145="非・専",$G145="非・兼"),"-",VLOOKUP(AV145,'シフト記号表（勤務時間帯)'!$D$5:$L$45,9,FALSE)),VLOOKUP(AV145,'シフト記号表（勤務時間帯)'!$D$5:$L$45,9,FALSE)))</f>
        <v/>
      </c>
      <c r="AW146" s="188" t="str">
        <f>IF(AW145="","",IF(OR(AW145="常-休1",AW145="常-休2",AW145="常-休3"),IF(OR($G145="非・専",$G145="非・兼"),"-",VLOOKUP(AW145,'シフト記号表（勤務時間帯)'!$D$5:$L$45,9,FALSE)),VLOOKUP(AW145,'シフト記号表（勤務時間帯)'!$D$5:$L$45,9,FALSE)))</f>
        <v/>
      </c>
      <c r="AX146" s="189" t="str">
        <f>IF(AX145="","",IF(OR(AX145="常-休1",AX145="常-休2",AX145="常-休3"),IF(OR($G145="非・専",$G145="非・兼"),"-",VLOOKUP(AX145,'シフト記号表（勤務時間帯)'!$D$5:$L$45,9,FALSE)),VLOOKUP(AX145,'シフト記号表（勤務時間帯)'!$D$5:$L$45,9,FALSE)))</f>
        <v/>
      </c>
      <c r="AY146" s="190" t="str">
        <f>IF(AY145="","",IF(OR(AY145="常-休1",AY145="常-休2",AY145="常-休3"),IF(OR($G145="非・専",$G145="非・兼"),"-",VLOOKUP(AY145,'シフト記号表（勤務時間帯)'!$D$5:$L$45,9,FALSE)),VLOOKUP(AY145,'シフト記号表（勤務時間帯)'!$D$5:$L$45,9,FALSE)))</f>
        <v/>
      </c>
      <c r="AZ146" s="199">
        <f>IF($BE$3="予定",SUM(U146:AV146),IF($BE$3="実績",SUM(U146:AY146),""))</f>
        <v>0</v>
      </c>
      <c r="BA146" s="218">
        <f>AZ146-SUMIF(U147:AY147,"基準",U146:AY146)-SUMIF(U147:AY147,"医ケア",U146:AY146)-SUMIF(U147:AY147,"医連携",U146:AY146)</f>
        <v>0</v>
      </c>
      <c r="BB146" s="201">
        <f>SUMIF(U147:AY147,"基準",U146:AY146)</f>
        <v>0</v>
      </c>
      <c r="BC146" s="202" t="e">
        <f>AZ146/$BE$6</f>
        <v>#DIV/0!</v>
      </c>
      <c r="BD146" s="220" t="e">
        <f>BA146/$BE$6</f>
        <v>#DIV/0!</v>
      </c>
      <c r="BE146" s="321"/>
      <c r="BF146" s="322"/>
      <c r="BG146" s="322"/>
      <c r="BH146" s="322"/>
      <c r="BI146" s="323"/>
      <c r="BJ146" s="338"/>
    </row>
    <row r="147" spans="2:62" ht="20.25" customHeight="1" x14ac:dyDescent="0.4">
      <c r="B147" s="303"/>
      <c r="C147" s="310"/>
      <c r="D147" s="311"/>
      <c r="E147" s="312"/>
      <c r="F147" s="259"/>
      <c r="G147" s="313"/>
      <c r="H147" s="299"/>
      <c r="I147" s="300"/>
      <c r="J147" s="300"/>
      <c r="K147" s="301"/>
      <c r="L147" s="302"/>
      <c r="M147" s="314"/>
      <c r="N147" s="332"/>
      <c r="O147" s="333"/>
      <c r="P147" s="333"/>
      <c r="Q147" s="334"/>
      <c r="R147" s="335" t="str">
        <f>IF(COUNTIF(F146,"看護職員"),"基準・基準_加・医ケア基本報酬・医療連携",IF(COUNTIF(プルダウン・リスト!$C$32:$C$40,'別紙2-1　勤務体制・勤務形態一覧表（児通所）'!F146),"基準職員","－"))</f>
        <v>－</v>
      </c>
      <c r="S147" s="336"/>
      <c r="T147" s="337"/>
      <c r="U147" s="122"/>
      <c r="V147" s="123"/>
      <c r="W147" s="123"/>
      <c r="X147" s="123"/>
      <c r="Y147" s="123"/>
      <c r="Z147" s="123"/>
      <c r="AA147" s="124"/>
      <c r="AB147" s="122"/>
      <c r="AC147" s="123"/>
      <c r="AD147" s="123"/>
      <c r="AE147" s="123"/>
      <c r="AF147" s="123"/>
      <c r="AG147" s="123"/>
      <c r="AH147" s="124"/>
      <c r="AI147" s="122"/>
      <c r="AJ147" s="123"/>
      <c r="AK147" s="123"/>
      <c r="AL147" s="123"/>
      <c r="AM147" s="123"/>
      <c r="AN147" s="123"/>
      <c r="AO147" s="124"/>
      <c r="AP147" s="122"/>
      <c r="AQ147" s="123"/>
      <c r="AR147" s="123"/>
      <c r="AS147" s="123"/>
      <c r="AT147" s="123"/>
      <c r="AU147" s="123"/>
      <c r="AV147" s="124"/>
      <c r="AW147" s="122"/>
      <c r="AX147" s="123"/>
      <c r="AY147" s="124"/>
      <c r="AZ147" s="203"/>
      <c r="BA147" s="221"/>
      <c r="BB147" s="222"/>
      <c r="BC147" s="206"/>
      <c r="BD147" s="207"/>
      <c r="BE147" s="321"/>
      <c r="BF147" s="322"/>
      <c r="BG147" s="322"/>
      <c r="BH147" s="322"/>
      <c r="BI147" s="323"/>
      <c r="BJ147" s="338"/>
    </row>
    <row r="148" spans="2:62" ht="20.25" customHeight="1" x14ac:dyDescent="0.4">
      <c r="B148" s="303">
        <f t="shared" si="17"/>
        <v>43</v>
      </c>
      <c r="C148" s="304"/>
      <c r="D148" s="305"/>
      <c r="E148" s="306"/>
      <c r="F148" s="257"/>
      <c r="G148" s="313"/>
      <c r="H148" s="293"/>
      <c r="I148" s="294"/>
      <c r="J148" s="294"/>
      <c r="K148" s="295"/>
      <c r="L148" s="302"/>
      <c r="M148" s="314"/>
      <c r="N148" s="315"/>
      <c r="O148" s="316"/>
      <c r="P148" s="316"/>
      <c r="Q148" s="317"/>
      <c r="R148" s="318" t="s">
        <v>23</v>
      </c>
      <c r="S148" s="319"/>
      <c r="T148" s="320"/>
      <c r="U148" s="37"/>
      <c r="V148" s="38"/>
      <c r="W148" s="38"/>
      <c r="X148" s="38"/>
      <c r="Y148" s="38"/>
      <c r="Z148" s="38"/>
      <c r="AA148" s="39"/>
      <c r="AB148" s="37"/>
      <c r="AC148" s="38"/>
      <c r="AD148" s="38"/>
      <c r="AE148" s="38"/>
      <c r="AF148" s="38"/>
      <c r="AG148" s="38"/>
      <c r="AH148" s="39"/>
      <c r="AI148" s="37"/>
      <c r="AJ148" s="38"/>
      <c r="AK148" s="38"/>
      <c r="AL148" s="38"/>
      <c r="AM148" s="38"/>
      <c r="AN148" s="38"/>
      <c r="AO148" s="39"/>
      <c r="AP148" s="37"/>
      <c r="AQ148" s="38"/>
      <c r="AR148" s="38"/>
      <c r="AS148" s="38"/>
      <c r="AT148" s="38"/>
      <c r="AU148" s="38"/>
      <c r="AV148" s="39"/>
      <c r="AW148" s="37"/>
      <c r="AX148" s="38"/>
      <c r="AY148" s="39"/>
      <c r="AZ148" s="208"/>
      <c r="BA148" s="209"/>
      <c r="BB148" s="210"/>
      <c r="BC148" s="211"/>
      <c r="BD148" s="212"/>
      <c r="BE148" s="321"/>
      <c r="BF148" s="322"/>
      <c r="BG148" s="322"/>
      <c r="BH148" s="322"/>
      <c r="BI148" s="323"/>
      <c r="BJ148" s="338"/>
    </row>
    <row r="149" spans="2:62" ht="20.25" customHeight="1" x14ac:dyDescent="0.4">
      <c r="B149" s="303"/>
      <c r="C149" s="307"/>
      <c r="D149" s="308"/>
      <c r="E149" s="309"/>
      <c r="F149" s="173">
        <f>C148</f>
        <v>0</v>
      </c>
      <c r="G149" s="313"/>
      <c r="H149" s="296"/>
      <c r="I149" s="297"/>
      <c r="J149" s="297"/>
      <c r="K149" s="298"/>
      <c r="L149" s="302"/>
      <c r="M149" s="314"/>
      <c r="N149" s="329"/>
      <c r="O149" s="330"/>
      <c r="P149" s="330"/>
      <c r="Q149" s="331"/>
      <c r="R149" s="326" t="s">
        <v>9</v>
      </c>
      <c r="S149" s="327"/>
      <c r="T149" s="328"/>
      <c r="U149" s="188" t="str">
        <f>IF(U148="","",IF(OR(U148="常-休1",U148="常-休2",U148="常-休3"),IF(OR($G148="非・専",$G148="非・兼"),"-",VLOOKUP(U148,'シフト記号表（勤務時間帯)'!$D$5:$L$45,9,FALSE)),VLOOKUP(U148,'シフト記号表（勤務時間帯)'!$D$5:$L$45,9,FALSE)))</f>
        <v/>
      </c>
      <c r="V149" s="189" t="str">
        <f>IF(V148="","",IF(OR(V148="常-休1",V148="常-休2",V148="常-休3"),IF(OR($G148="非・専",$G148="非・兼"),"-",VLOOKUP(V148,'シフト記号表（勤務時間帯)'!$D$5:$L$45,9,FALSE)),VLOOKUP(V148,'シフト記号表（勤務時間帯)'!$D$5:$L$45,9,FALSE)))</f>
        <v/>
      </c>
      <c r="W149" s="189" t="str">
        <f>IF(W148="","",IF(OR(W148="常-休1",W148="常-休2",W148="常-休3"),IF(OR($G148="非・専",$G148="非・兼"),"-",VLOOKUP(W148,'シフト記号表（勤務時間帯)'!$D$5:$L$45,9,FALSE)),VLOOKUP(W148,'シフト記号表（勤務時間帯)'!$D$5:$L$45,9,FALSE)))</f>
        <v/>
      </c>
      <c r="X149" s="189" t="str">
        <f>IF(X148="","",IF(OR(X148="常-休1",X148="常-休2",X148="常-休3"),IF(OR($G148="非・専",$G148="非・兼"),"-",VLOOKUP(X148,'シフト記号表（勤務時間帯)'!$D$5:$L$45,9,FALSE)),VLOOKUP(X148,'シフト記号表（勤務時間帯)'!$D$5:$L$45,9,FALSE)))</f>
        <v/>
      </c>
      <c r="Y149" s="189" t="str">
        <f>IF(Y148="","",IF(OR(Y148="常-休1",Y148="常-休2",Y148="常-休3"),IF(OR($G148="非・専",$G148="非・兼"),"-",VLOOKUP(Y148,'シフト記号表（勤務時間帯)'!$D$5:$L$45,9,FALSE)),VLOOKUP(Y148,'シフト記号表（勤務時間帯)'!$D$5:$L$45,9,FALSE)))</f>
        <v/>
      </c>
      <c r="Z149" s="189" t="str">
        <f>IF(Z148="","",IF(OR(Z148="常-休1",Z148="常-休2",Z148="常-休3"),IF(OR($G148="非・専",$G148="非・兼"),"-",VLOOKUP(Z148,'シフト記号表（勤務時間帯)'!$D$5:$L$45,9,FALSE)),VLOOKUP(Z148,'シフト記号表（勤務時間帯)'!$D$5:$L$45,9,FALSE)))</f>
        <v/>
      </c>
      <c r="AA149" s="190" t="str">
        <f>IF(AA148="","",IF(OR(AA148="常-休1",AA148="常-休2",AA148="常-休3"),IF(OR($G148="非・専",$G148="非・兼"),"-",VLOOKUP(AA148,'シフト記号表（勤務時間帯)'!$D$5:$L$45,9,FALSE)),VLOOKUP(AA148,'シフト記号表（勤務時間帯)'!$D$5:$L$45,9,FALSE)))</f>
        <v/>
      </c>
      <c r="AB149" s="188" t="str">
        <f>IF(AB148="","",IF(OR(AB148="常-休1",AB148="常-休2",AB148="常-休3"),IF(OR($G148="非・専",$G148="非・兼"),"-",VLOOKUP(AB148,'シフト記号表（勤務時間帯)'!$D$5:$L$45,9,FALSE)),VLOOKUP(AB148,'シフト記号表（勤務時間帯)'!$D$5:$L$45,9,FALSE)))</f>
        <v/>
      </c>
      <c r="AC149" s="189" t="str">
        <f>IF(AC148="","",IF(OR(AC148="常-休1",AC148="常-休2",AC148="常-休3"),IF(OR($G148="非・専",$G148="非・兼"),"-",VLOOKUP(AC148,'シフト記号表（勤務時間帯)'!$D$5:$L$45,9,FALSE)),VLOOKUP(AC148,'シフト記号表（勤務時間帯)'!$D$5:$L$45,9,FALSE)))</f>
        <v/>
      </c>
      <c r="AD149" s="189" t="str">
        <f>IF(AD148="","",IF(OR(AD148="常-休1",AD148="常-休2",AD148="常-休3"),IF(OR($G148="非・専",$G148="非・兼"),"-",VLOOKUP(AD148,'シフト記号表（勤務時間帯)'!$D$5:$L$45,9,FALSE)),VLOOKUP(AD148,'シフト記号表（勤務時間帯)'!$D$5:$L$45,9,FALSE)))</f>
        <v/>
      </c>
      <c r="AE149" s="189" t="str">
        <f>IF(AE148="","",IF(OR(AE148="常-休1",AE148="常-休2",AE148="常-休3"),IF(OR($G148="非・専",$G148="非・兼"),"-",VLOOKUP(AE148,'シフト記号表（勤務時間帯)'!$D$5:$L$45,9,FALSE)),VLOOKUP(AE148,'シフト記号表（勤務時間帯)'!$D$5:$L$45,9,FALSE)))</f>
        <v/>
      </c>
      <c r="AF149" s="189" t="str">
        <f>IF(AF148="","",IF(OR(AF148="常-休1",AF148="常-休2",AF148="常-休3"),IF(OR($G148="非・専",$G148="非・兼"),"-",VLOOKUP(AF148,'シフト記号表（勤務時間帯)'!$D$5:$L$45,9,FALSE)),VLOOKUP(AF148,'シフト記号表（勤務時間帯)'!$D$5:$L$45,9,FALSE)))</f>
        <v/>
      </c>
      <c r="AG149" s="189" t="str">
        <f>IF(AG148="","",IF(OR(AG148="常-休1",AG148="常-休2",AG148="常-休3"),IF(OR($G148="非・専",$G148="非・兼"),"-",VLOOKUP(AG148,'シフト記号表（勤務時間帯)'!$D$5:$L$45,9,FALSE)),VLOOKUP(AG148,'シフト記号表（勤務時間帯)'!$D$5:$L$45,9,FALSE)))</f>
        <v/>
      </c>
      <c r="AH149" s="190" t="str">
        <f>IF(AH148="","",IF(OR(AH148="常-休1",AH148="常-休2",AH148="常-休3"),IF(OR($G148="非・専",$G148="非・兼"),"-",VLOOKUP(AH148,'シフト記号表（勤務時間帯)'!$D$5:$L$45,9,FALSE)),VLOOKUP(AH148,'シフト記号表（勤務時間帯)'!$D$5:$L$45,9,FALSE)))</f>
        <v/>
      </c>
      <c r="AI149" s="188" t="str">
        <f>IF(AI148="","",IF(OR(AI148="常-休1",AI148="常-休2",AI148="常-休3"),IF(OR($G148="非・専",$G148="非・兼"),"-",VLOOKUP(AI148,'シフト記号表（勤務時間帯)'!$D$5:$L$45,9,FALSE)),VLOOKUP(AI148,'シフト記号表（勤務時間帯)'!$D$5:$L$45,9,FALSE)))</f>
        <v/>
      </c>
      <c r="AJ149" s="189" t="str">
        <f>IF(AJ148="","",IF(OR(AJ148="常-休1",AJ148="常-休2",AJ148="常-休3"),IF(OR($G148="非・専",$G148="非・兼"),"-",VLOOKUP(AJ148,'シフト記号表（勤務時間帯)'!$D$5:$L$45,9,FALSE)),VLOOKUP(AJ148,'シフト記号表（勤務時間帯)'!$D$5:$L$45,9,FALSE)))</f>
        <v/>
      </c>
      <c r="AK149" s="189" t="str">
        <f>IF(AK148="","",IF(OR(AK148="常-休1",AK148="常-休2",AK148="常-休3"),IF(OR($G148="非・専",$G148="非・兼"),"-",VLOOKUP(AK148,'シフト記号表（勤務時間帯)'!$D$5:$L$45,9,FALSE)),VLOOKUP(AK148,'シフト記号表（勤務時間帯)'!$D$5:$L$45,9,FALSE)))</f>
        <v/>
      </c>
      <c r="AL149" s="189" t="str">
        <f>IF(AL148="","",IF(OR(AL148="常-休1",AL148="常-休2",AL148="常-休3"),IF(OR($G148="非・専",$G148="非・兼"),"-",VLOOKUP(AL148,'シフト記号表（勤務時間帯)'!$D$5:$L$45,9,FALSE)),VLOOKUP(AL148,'シフト記号表（勤務時間帯)'!$D$5:$L$45,9,FALSE)))</f>
        <v/>
      </c>
      <c r="AM149" s="189" t="str">
        <f>IF(AM148="","",IF(OR(AM148="常-休1",AM148="常-休2",AM148="常-休3"),IF(OR($G148="非・専",$G148="非・兼"),"-",VLOOKUP(AM148,'シフト記号表（勤務時間帯)'!$D$5:$L$45,9,FALSE)),VLOOKUP(AM148,'シフト記号表（勤務時間帯)'!$D$5:$L$45,9,FALSE)))</f>
        <v/>
      </c>
      <c r="AN149" s="189" t="str">
        <f>IF(AN148="","",IF(OR(AN148="常-休1",AN148="常-休2",AN148="常-休3"),IF(OR($G148="非・専",$G148="非・兼"),"-",VLOOKUP(AN148,'シフト記号表（勤務時間帯)'!$D$5:$L$45,9,FALSE)),VLOOKUP(AN148,'シフト記号表（勤務時間帯)'!$D$5:$L$45,9,FALSE)))</f>
        <v/>
      </c>
      <c r="AO149" s="190" t="str">
        <f>IF(AO148="","",IF(OR(AO148="常-休1",AO148="常-休2",AO148="常-休3"),IF(OR($G148="非・専",$G148="非・兼"),"-",VLOOKUP(AO148,'シフト記号表（勤務時間帯)'!$D$5:$L$45,9,FALSE)),VLOOKUP(AO148,'シフト記号表（勤務時間帯)'!$D$5:$L$45,9,FALSE)))</f>
        <v/>
      </c>
      <c r="AP149" s="188" t="str">
        <f>IF(AP148="","",IF(OR(AP148="常-休1",AP148="常-休2",AP148="常-休3"),IF(OR($G148="非・専",$G148="非・兼"),"-",VLOOKUP(AP148,'シフト記号表（勤務時間帯)'!$D$5:$L$45,9,FALSE)),VLOOKUP(AP148,'シフト記号表（勤務時間帯)'!$D$5:$L$45,9,FALSE)))</f>
        <v/>
      </c>
      <c r="AQ149" s="189" t="str">
        <f>IF(AQ148="","",IF(OR(AQ148="常-休1",AQ148="常-休2",AQ148="常-休3"),IF(OR($G148="非・専",$G148="非・兼"),"-",VLOOKUP(AQ148,'シフト記号表（勤務時間帯)'!$D$5:$L$45,9,FALSE)),VLOOKUP(AQ148,'シフト記号表（勤務時間帯)'!$D$5:$L$45,9,FALSE)))</f>
        <v/>
      </c>
      <c r="AR149" s="189" t="str">
        <f>IF(AR148="","",IF(OR(AR148="常-休1",AR148="常-休2",AR148="常-休3"),IF(OR($G148="非・専",$G148="非・兼"),"-",VLOOKUP(AR148,'シフト記号表（勤務時間帯)'!$D$5:$L$45,9,FALSE)),VLOOKUP(AR148,'シフト記号表（勤務時間帯)'!$D$5:$L$45,9,FALSE)))</f>
        <v/>
      </c>
      <c r="AS149" s="189" t="str">
        <f>IF(AS148="","",IF(OR(AS148="常-休1",AS148="常-休2",AS148="常-休3"),IF(OR($G148="非・専",$G148="非・兼"),"-",VLOOKUP(AS148,'シフト記号表（勤務時間帯)'!$D$5:$L$45,9,FALSE)),VLOOKUP(AS148,'シフト記号表（勤務時間帯)'!$D$5:$L$45,9,FALSE)))</f>
        <v/>
      </c>
      <c r="AT149" s="189" t="str">
        <f>IF(AT148="","",IF(OR(AT148="常-休1",AT148="常-休2",AT148="常-休3"),IF(OR($G148="非・専",$G148="非・兼"),"-",VLOOKUP(AT148,'シフト記号表（勤務時間帯)'!$D$5:$L$45,9,FALSE)),VLOOKUP(AT148,'シフト記号表（勤務時間帯)'!$D$5:$L$45,9,FALSE)))</f>
        <v/>
      </c>
      <c r="AU149" s="189" t="str">
        <f>IF(AU148="","",IF(OR(AU148="常-休1",AU148="常-休2",AU148="常-休3"),IF(OR($G148="非・専",$G148="非・兼"),"-",VLOOKUP(AU148,'シフト記号表（勤務時間帯)'!$D$5:$L$45,9,FALSE)),VLOOKUP(AU148,'シフト記号表（勤務時間帯)'!$D$5:$L$45,9,FALSE)))</f>
        <v/>
      </c>
      <c r="AV149" s="190" t="str">
        <f>IF(AV148="","",IF(OR(AV148="常-休1",AV148="常-休2",AV148="常-休3"),IF(OR($G148="非・専",$G148="非・兼"),"-",VLOOKUP(AV148,'シフト記号表（勤務時間帯)'!$D$5:$L$45,9,FALSE)),VLOOKUP(AV148,'シフト記号表（勤務時間帯)'!$D$5:$L$45,9,FALSE)))</f>
        <v/>
      </c>
      <c r="AW149" s="188" t="str">
        <f>IF(AW148="","",IF(OR(AW148="常-休1",AW148="常-休2",AW148="常-休3"),IF(OR($G148="非・専",$G148="非・兼"),"-",VLOOKUP(AW148,'シフト記号表（勤務時間帯)'!$D$5:$L$45,9,FALSE)),VLOOKUP(AW148,'シフト記号表（勤務時間帯)'!$D$5:$L$45,9,FALSE)))</f>
        <v/>
      </c>
      <c r="AX149" s="189" t="str">
        <f>IF(AX148="","",IF(OR(AX148="常-休1",AX148="常-休2",AX148="常-休3"),IF(OR($G148="非・専",$G148="非・兼"),"-",VLOOKUP(AX148,'シフト記号表（勤務時間帯)'!$D$5:$L$45,9,FALSE)),VLOOKUP(AX148,'シフト記号表（勤務時間帯)'!$D$5:$L$45,9,FALSE)))</f>
        <v/>
      </c>
      <c r="AY149" s="190" t="str">
        <f>IF(AY148="","",IF(OR(AY148="常-休1",AY148="常-休2",AY148="常-休3"),IF(OR($G148="非・専",$G148="非・兼"),"-",VLOOKUP(AY148,'シフト記号表（勤務時間帯)'!$D$5:$L$45,9,FALSE)),VLOOKUP(AY148,'シフト記号表（勤務時間帯)'!$D$5:$L$45,9,FALSE)))</f>
        <v/>
      </c>
      <c r="AZ149" s="199">
        <f>IF($BE$3="予定",SUM(U149:AV149),IF($BE$3="実績",SUM(U149:AY149),""))</f>
        <v>0</v>
      </c>
      <c r="BA149" s="218">
        <f>AZ149-SUMIF(U150:AY150,"基準",U149:AY149)-SUMIF(U150:AY150,"医ケア",U149:AY149)-SUMIF(U150:AY150,"医連携",U149:AY149)</f>
        <v>0</v>
      </c>
      <c r="BB149" s="201">
        <f>SUMIF(U150:AY150,"基準",U149:AY149)</f>
        <v>0</v>
      </c>
      <c r="BC149" s="202" t="e">
        <f>AZ149/$BE$6</f>
        <v>#DIV/0!</v>
      </c>
      <c r="BD149" s="220" t="e">
        <f>BA149/$BE$6</f>
        <v>#DIV/0!</v>
      </c>
      <c r="BE149" s="321"/>
      <c r="BF149" s="322"/>
      <c r="BG149" s="322"/>
      <c r="BH149" s="322"/>
      <c r="BI149" s="323"/>
      <c r="BJ149" s="338"/>
    </row>
    <row r="150" spans="2:62" ht="20.25" customHeight="1" x14ac:dyDescent="0.4">
      <c r="B150" s="303"/>
      <c r="C150" s="310"/>
      <c r="D150" s="311"/>
      <c r="E150" s="312"/>
      <c r="F150" s="259"/>
      <c r="G150" s="313"/>
      <c r="H150" s="299"/>
      <c r="I150" s="300"/>
      <c r="J150" s="300"/>
      <c r="K150" s="301"/>
      <c r="L150" s="302"/>
      <c r="M150" s="314"/>
      <c r="N150" s="332"/>
      <c r="O150" s="333"/>
      <c r="P150" s="333"/>
      <c r="Q150" s="334"/>
      <c r="R150" s="335" t="str">
        <f>IF(COUNTIF(F149,"看護職員"),"基準・基準_加・医ケア基本報酬・医療連携",IF(COUNTIF(プルダウン・リスト!$C$32:$C$40,'別紙2-1　勤務体制・勤務形態一覧表（児通所）'!F149),"基準職員","－"))</f>
        <v>－</v>
      </c>
      <c r="S150" s="336"/>
      <c r="T150" s="337"/>
      <c r="U150" s="122"/>
      <c r="V150" s="123"/>
      <c r="W150" s="123"/>
      <c r="X150" s="123"/>
      <c r="Y150" s="123"/>
      <c r="Z150" s="123"/>
      <c r="AA150" s="124"/>
      <c r="AB150" s="122"/>
      <c r="AC150" s="123"/>
      <c r="AD150" s="123"/>
      <c r="AE150" s="123"/>
      <c r="AF150" s="123"/>
      <c r="AG150" s="123"/>
      <c r="AH150" s="124"/>
      <c r="AI150" s="122"/>
      <c r="AJ150" s="123"/>
      <c r="AK150" s="123"/>
      <c r="AL150" s="123"/>
      <c r="AM150" s="123"/>
      <c r="AN150" s="123"/>
      <c r="AO150" s="124"/>
      <c r="AP150" s="122"/>
      <c r="AQ150" s="123"/>
      <c r="AR150" s="123"/>
      <c r="AS150" s="123"/>
      <c r="AT150" s="123"/>
      <c r="AU150" s="123"/>
      <c r="AV150" s="124"/>
      <c r="AW150" s="122"/>
      <c r="AX150" s="123"/>
      <c r="AY150" s="124"/>
      <c r="AZ150" s="203"/>
      <c r="BA150" s="204"/>
      <c r="BB150" s="205"/>
      <c r="BC150" s="206"/>
      <c r="BD150" s="207"/>
      <c r="BE150" s="321"/>
      <c r="BF150" s="322"/>
      <c r="BG150" s="322"/>
      <c r="BH150" s="322"/>
      <c r="BI150" s="323"/>
      <c r="BJ150" s="338"/>
    </row>
    <row r="151" spans="2:62" ht="20.25" customHeight="1" x14ac:dyDescent="0.4">
      <c r="B151" s="303">
        <f t="shared" si="16"/>
        <v>44</v>
      </c>
      <c r="C151" s="304"/>
      <c r="D151" s="305"/>
      <c r="E151" s="306"/>
      <c r="F151" s="257"/>
      <c r="G151" s="313"/>
      <c r="H151" s="293"/>
      <c r="I151" s="294"/>
      <c r="J151" s="294"/>
      <c r="K151" s="295"/>
      <c r="L151" s="302"/>
      <c r="M151" s="314"/>
      <c r="N151" s="315"/>
      <c r="O151" s="316"/>
      <c r="P151" s="316"/>
      <c r="Q151" s="317"/>
      <c r="R151" s="318" t="s">
        <v>23</v>
      </c>
      <c r="S151" s="319"/>
      <c r="T151" s="320"/>
      <c r="U151" s="37"/>
      <c r="V151" s="38"/>
      <c r="W151" s="38"/>
      <c r="X151" s="38"/>
      <c r="Y151" s="38"/>
      <c r="Z151" s="38"/>
      <c r="AA151" s="39"/>
      <c r="AB151" s="37"/>
      <c r="AC151" s="38"/>
      <c r="AD151" s="38"/>
      <c r="AE151" s="38"/>
      <c r="AF151" s="38"/>
      <c r="AG151" s="38"/>
      <c r="AH151" s="39"/>
      <c r="AI151" s="37"/>
      <c r="AJ151" s="38"/>
      <c r="AK151" s="38"/>
      <c r="AL151" s="38"/>
      <c r="AM151" s="38"/>
      <c r="AN151" s="38"/>
      <c r="AO151" s="39"/>
      <c r="AP151" s="37"/>
      <c r="AQ151" s="38"/>
      <c r="AR151" s="38"/>
      <c r="AS151" s="38"/>
      <c r="AT151" s="38"/>
      <c r="AU151" s="38"/>
      <c r="AV151" s="39"/>
      <c r="AW151" s="37"/>
      <c r="AX151" s="38"/>
      <c r="AY151" s="39"/>
      <c r="AZ151" s="208"/>
      <c r="BA151" s="209"/>
      <c r="BB151" s="210"/>
      <c r="BC151" s="211"/>
      <c r="BD151" s="212"/>
      <c r="BE151" s="321"/>
      <c r="BF151" s="322"/>
      <c r="BG151" s="322"/>
      <c r="BH151" s="322"/>
      <c r="BI151" s="323"/>
      <c r="BJ151" s="338"/>
    </row>
    <row r="152" spans="2:62" ht="20.25" customHeight="1" x14ac:dyDescent="0.4">
      <c r="B152" s="303"/>
      <c r="C152" s="307"/>
      <c r="D152" s="308"/>
      <c r="E152" s="309"/>
      <c r="F152" s="173">
        <f>C151</f>
        <v>0</v>
      </c>
      <c r="G152" s="313"/>
      <c r="H152" s="296"/>
      <c r="I152" s="297"/>
      <c r="J152" s="297"/>
      <c r="K152" s="298"/>
      <c r="L152" s="302"/>
      <c r="M152" s="314"/>
      <c r="N152" s="329"/>
      <c r="O152" s="330"/>
      <c r="P152" s="330"/>
      <c r="Q152" s="331"/>
      <c r="R152" s="326" t="s">
        <v>9</v>
      </c>
      <c r="S152" s="327"/>
      <c r="T152" s="328"/>
      <c r="U152" s="188" t="str">
        <f>IF(U151="","",IF(OR(U151="常-休1",U151="常-休2",U151="常-休3"),IF(OR($G151="非・専",$G151="非・兼"),"-",VLOOKUP(U151,'シフト記号表（勤務時間帯)'!$D$5:$L$45,9,FALSE)),VLOOKUP(U151,'シフト記号表（勤務時間帯)'!$D$5:$L$45,9,FALSE)))</f>
        <v/>
      </c>
      <c r="V152" s="189" t="str">
        <f>IF(V151="","",IF(OR(V151="常-休1",V151="常-休2",V151="常-休3"),IF(OR($G151="非・専",$G151="非・兼"),"-",VLOOKUP(V151,'シフト記号表（勤務時間帯)'!$D$5:$L$45,9,FALSE)),VLOOKUP(V151,'シフト記号表（勤務時間帯)'!$D$5:$L$45,9,FALSE)))</f>
        <v/>
      </c>
      <c r="W152" s="189" t="str">
        <f>IF(W151="","",IF(OR(W151="常-休1",W151="常-休2",W151="常-休3"),IF(OR($G151="非・専",$G151="非・兼"),"-",VLOOKUP(W151,'シフト記号表（勤務時間帯)'!$D$5:$L$45,9,FALSE)),VLOOKUP(W151,'シフト記号表（勤務時間帯)'!$D$5:$L$45,9,FALSE)))</f>
        <v/>
      </c>
      <c r="X152" s="189" t="str">
        <f>IF(X151="","",IF(OR(X151="常-休1",X151="常-休2",X151="常-休3"),IF(OR($G151="非・専",$G151="非・兼"),"-",VLOOKUP(X151,'シフト記号表（勤務時間帯)'!$D$5:$L$45,9,FALSE)),VLOOKUP(X151,'シフト記号表（勤務時間帯)'!$D$5:$L$45,9,FALSE)))</f>
        <v/>
      </c>
      <c r="Y152" s="189" t="str">
        <f>IF(Y151="","",IF(OR(Y151="常-休1",Y151="常-休2",Y151="常-休3"),IF(OR($G151="非・専",$G151="非・兼"),"-",VLOOKUP(Y151,'シフト記号表（勤務時間帯)'!$D$5:$L$45,9,FALSE)),VLOOKUP(Y151,'シフト記号表（勤務時間帯)'!$D$5:$L$45,9,FALSE)))</f>
        <v/>
      </c>
      <c r="Z152" s="189" t="str">
        <f>IF(Z151="","",IF(OR(Z151="常-休1",Z151="常-休2",Z151="常-休3"),IF(OR($G151="非・専",$G151="非・兼"),"-",VLOOKUP(Z151,'シフト記号表（勤務時間帯)'!$D$5:$L$45,9,FALSE)),VLOOKUP(Z151,'シフト記号表（勤務時間帯)'!$D$5:$L$45,9,FALSE)))</f>
        <v/>
      </c>
      <c r="AA152" s="190" t="str">
        <f>IF(AA151="","",IF(OR(AA151="常-休1",AA151="常-休2",AA151="常-休3"),IF(OR($G151="非・専",$G151="非・兼"),"-",VLOOKUP(AA151,'シフト記号表（勤務時間帯)'!$D$5:$L$45,9,FALSE)),VLOOKUP(AA151,'シフト記号表（勤務時間帯)'!$D$5:$L$45,9,FALSE)))</f>
        <v/>
      </c>
      <c r="AB152" s="188" t="str">
        <f>IF(AB151="","",IF(OR(AB151="常-休1",AB151="常-休2",AB151="常-休3"),IF(OR($G151="非・専",$G151="非・兼"),"-",VLOOKUP(AB151,'シフト記号表（勤務時間帯)'!$D$5:$L$45,9,FALSE)),VLOOKUP(AB151,'シフト記号表（勤務時間帯)'!$D$5:$L$45,9,FALSE)))</f>
        <v/>
      </c>
      <c r="AC152" s="189" t="str">
        <f>IF(AC151="","",IF(OR(AC151="常-休1",AC151="常-休2",AC151="常-休3"),IF(OR($G151="非・専",$G151="非・兼"),"-",VLOOKUP(AC151,'シフト記号表（勤務時間帯)'!$D$5:$L$45,9,FALSE)),VLOOKUP(AC151,'シフト記号表（勤務時間帯)'!$D$5:$L$45,9,FALSE)))</f>
        <v/>
      </c>
      <c r="AD152" s="189" t="str">
        <f>IF(AD151="","",IF(OR(AD151="常-休1",AD151="常-休2",AD151="常-休3"),IF(OR($G151="非・専",$G151="非・兼"),"-",VLOOKUP(AD151,'シフト記号表（勤務時間帯)'!$D$5:$L$45,9,FALSE)),VLOOKUP(AD151,'シフト記号表（勤務時間帯)'!$D$5:$L$45,9,FALSE)))</f>
        <v/>
      </c>
      <c r="AE152" s="189" t="str">
        <f>IF(AE151="","",IF(OR(AE151="常-休1",AE151="常-休2",AE151="常-休3"),IF(OR($G151="非・専",$G151="非・兼"),"-",VLOOKUP(AE151,'シフト記号表（勤務時間帯)'!$D$5:$L$45,9,FALSE)),VLOOKUP(AE151,'シフト記号表（勤務時間帯)'!$D$5:$L$45,9,FALSE)))</f>
        <v/>
      </c>
      <c r="AF152" s="189" t="str">
        <f>IF(AF151="","",IF(OR(AF151="常-休1",AF151="常-休2",AF151="常-休3"),IF(OR($G151="非・専",$G151="非・兼"),"-",VLOOKUP(AF151,'シフト記号表（勤務時間帯)'!$D$5:$L$45,9,FALSE)),VLOOKUP(AF151,'シフト記号表（勤務時間帯)'!$D$5:$L$45,9,FALSE)))</f>
        <v/>
      </c>
      <c r="AG152" s="189" t="str">
        <f>IF(AG151="","",IF(OR(AG151="常-休1",AG151="常-休2",AG151="常-休3"),IF(OR($G151="非・専",$G151="非・兼"),"-",VLOOKUP(AG151,'シフト記号表（勤務時間帯)'!$D$5:$L$45,9,FALSE)),VLOOKUP(AG151,'シフト記号表（勤務時間帯)'!$D$5:$L$45,9,FALSE)))</f>
        <v/>
      </c>
      <c r="AH152" s="190" t="str">
        <f>IF(AH151="","",IF(OR(AH151="常-休1",AH151="常-休2",AH151="常-休3"),IF(OR($G151="非・専",$G151="非・兼"),"-",VLOOKUP(AH151,'シフト記号表（勤務時間帯)'!$D$5:$L$45,9,FALSE)),VLOOKUP(AH151,'シフト記号表（勤務時間帯)'!$D$5:$L$45,9,FALSE)))</f>
        <v/>
      </c>
      <c r="AI152" s="188" t="str">
        <f>IF(AI151="","",IF(OR(AI151="常-休1",AI151="常-休2",AI151="常-休3"),IF(OR($G151="非・専",$G151="非・兼"),"-",VLOOKUP(AI151,'シフト記号表（勤務時間帯)'!$D$5:$L$45,9,FALSE)),VLOOKUP(AI151,'シフト記号表（勤務時間帯)'!$D$5:$L$45,9,FALSE)))</f>
        <v/>
      </c>
      <c r="AJ152" s="189" t="str">
        <f>IF(AJ151="","",IF(OR(AJ151="常-休1",AJ151="常-休2",AJ151="常-休3"),IF(OR($G151="非・専",$G151="非・兼"),"-",VLOOKUP(AJ151,'シフト記号表（勤務時間帯)'!$D$5:$L$45,9,FALSE)),VLOOKUP(AJ151,'シフト記号表（勤務時間帯)'!$D$5:$L$45,9,FALSE)))</f>
        <v/>
      </c>
      <c r="AK152" s="189" t="str">
        <f>IF(AK151="","",IF(OR(AK151="常-休1",AK151="常-休2",AK151="常-休3"),IF(OR($G151="非・専",$G151="非・兼"),"-",VLOOKUP(AK151,'シフト記号表（勤務時間帯)'!$D$5:$L$45,9,FALSE)),VLOOKUP(AK151,'シフト記号表（勤務時間帯)'!$D$5:$L$45,9,FALSE)))</f>
        <v/>
      </c>
      <c r="AL152" s="189" t="str">
        <f>IF(AL151="","",IF(OR(AL151="常-休1",AL151="常-休2",AL151="常-休3"),IF(OR($G151="非・専",$G151="非・兼"),"-",VLOOKUP(AL151,'シフト記号表（勤務時間帯)'!$D$5:$L$45,9,FALSE)),VLOOKUP(AL151,'シフト記号表（勤務時間帯)'!$D$5:$L$45,9,FALSE)))</f>
        <v/>
      </c>
      <c r="AM152" s="189" t="str">
        <f>IF(AM151="","",IF(OR(AM151="常-休1",AM151="常-休2",AM151="常-休3"),IF(OR($G151="非・専",$G151="非・兼"),"-",VLOOKUP(AM151,'シフト記号表（勤務時間帯)'!$D$5:$L$45,9,FALSE)),VLOOKUP(AM151,'シフト記号表（勤務時間帯)'!$D$5:$L$45,9,FALSE)))</f>
        <v/>
      </c>
      <c r="AN152" s="189" t="str">
        <f>IF(AN151="","",IF(OR(AN151="常-休1",AN151="常-休2",AN151="常-休3"),IF(OR($G151="非・専",$G151="非・兼"),"-",VLOOKUP(AN151,'シフト記号表（勤務時間帯)'!$D$5:$L$45,9,FALSE)),VLOOKUP(AN151,'シフト記号表（勤務時間帯)'!$D$5:$L$45,9,FALSE)))</f>
        <v/>
      </c>
      <c r="AO152" s="190" t="str">
        <f>IF(AO151="","",IF(OR(AO151="常-休1",AO151="常-休2",AO151="常-休3"),IF(OR($G151="非・専",$G151="非・兼"),"-",VLOOKUP(AO151,'シフト記号表（勤務時間帯)'!$D$5:$L$45,9,FALSE)),VLOOKUP(AO151,'シフト記号表（勤務時間帯)'!$D$5:$L$45,9,FALSE)))</f>
        <v/>
      </c>
      <c r="AP152" s="188" t="str">
        <f>IF(AP151="","",IF(OR(AP151="常-休1",AP151="常-休2",AP151="常-休3"),IF(OR($G151="非・専",$G151="非・兼"),"-",VLOOKUP(AP151,'シフト記号表（勤務時間帯)'!$D$5:$L$45,9,FALSE)),VLOOKUP(AP151,'シフト記号表（勤務時間帯)'!$D$5:$L$45,9,FALSE)))</f>
        <v/>
      </c>
      <c r="AQ152" s="189" t="str">
        <f>IF(AQ151="","",IF(OR(AQ151="常-休1",AQ151="常-休2",AQ151="常-休3"),IF(OR($G151="非・専",$G151="非・兼"),"-",VLOOKUP(AQ151,'シフト記号表（勤務時間帯)'!$D$5:$L$45,9,FALSE)),VLOOKUP(AQ151,'シフト記号表（勤務時間帯)'!$D$5:$L$45,9,FALSE)))</f>
        <v/>
      </c>
      <c r="AR152" s="189" t="str">
        <f>IF(AR151="","",IF(OR(AR151="常-休1",AR151="常-休2",AR151="常-休3"),IF(OR($G151="非・専",$G151="非・兼"),"-",VLOOKUP(AR151,'シフト記号表（勤務時間帯)'!$D$5:$L$45,9,FALSE)),VLOOKUP(AR151,'シフト記号表（勤務時間帯)'!$D$5:$L$45,9,FALSE)))</f>
        <v/>
      </c>
      <c r="AS152" s="189" t="str">
        <f>IF(AS151="","",IF(OR(AS151="常-休1",AS151="常-休2",AS151="常-休3"),IF(OR($G151="非・専",$G151="非・兼"),"-",VLOOKUP(AS151,'シフト記号表（勤務時間帯)'!$D$5:$L$45,9,FALSE)),VLOOKUP(AS151,'シフト記号表（勤務時間帯)'!$D$5:$L$45,9,FALSE)))</f>
        <v/>
      </c>
      <c r="AT152" s="189" t="str">
        <f>IF(AT151="","",IF(OR(AT151="常-休1",AT151="常-休2",AT151="常-休3"),IF(OR($G151="非・専",$G151="非・兼"),"-",VLOOKUP(AT151,'シフト記号表（勤務時間帯)'!$D$5:$L$45,9,FALSE)),VLOOKUP(AT151,'シフト記号表（勤務時間帯)'!$D$5:$L$45,9,FALSE)))</f>
        <v/>
      </c>
      <c r="AU152" s="189" t="str">
        <f>IF(AU151="","",IF(OR(AU151="常-休1",AU151="常-休2",AU151="常-休3"),IF(OR($G151="非・専",$G151="非・兼"),"-",VLOOKUP(AU151,'シフト記号表（勤務時間帯)'!$D$5:$L$45,9,FALSE)),VLOOKUP(AU151,'シフト記号表（勤務時間帯)'!$D$5:$L$45,9,FALSE)))</f>
        <v/>
      </c>
      <c r="AV152" s="190" t="str">
        <f>IF(AV151="","",IF(OR(AV151="常-休1",AV151="常-休2",AV151="常-休3"),IF(OR($G151="非・専",$G151="非・兼"),"-",VLOOKUP(AV151,'シフト記号表（勤務時間帯)'!$D$5:$L$45,9,FALSE)),VLOOKUP(AV151,'シフト記号表（勤務時間帯)'!$D$5:$L$45,9,FALSE)))</f>
        <v/>
      </c>
      <c r="AW152" s="188" t="str">
        <f>IF(AW151="","",IF(OR(AW151="常-休1",AW151="常-休2",AW151="常-休3"),IF(OR($G151="非・専",$G151="非・兼"),"-",VLOOKUP(AW151,'シフト記号表（勤務時間帯)'!$D$5:$L$45,9,FALSE)),VLOOKUP(AW151,'シフト記号表（勤務時間帯)'!$D$5:$L$45,9,FALSE)))</f>
        <v/>
      </c>
      <c r="AX152" s="189" t="str">
        <f>IF(AX151="","",IF(OR(AX151="常-休1",AX151="常-休2",AX151="常-休3"),IF(OR($G151="非・専",$G151="非・兼"),"-",VLOOKUP(AX151,'シフト記号表（勤務時間帯)'!$D$5:$L$45,9,FALSE)),VLOOKUP(AX151,'シフト記号表（勤務時間帯)'!$D$5:$L$45,9,FALSE)))</f>
        <v/>
      </c>
      <c r="AY152" s="190" t="str">
        <f>IF(AY151="","",IF(OR(AY151="常-休1",AY151="常-休2",AY151="常-休3"),IF(OR($G151="非・専",$G151="非・兼"),"-",VLOOKUP(AY151,'シフト記号表（勤務時間帯)'!$D$5:$L$45,9,FALSE)),VLOOKUP(AY151,'シフト記号表（勤務時間帯)'!$D$5:$L$45,9,FALSE)))</f>
        <v/>
      </c>
      <c r="AZ152" s="199">
        <f>IF($BE$3="予定",SUM(U152:AV152),IF($BE$3="実績",SUM(U152:AY152),""))</f>
        <v>0</v>
      </c>
      <c r="BA152" s="218">
        <f>AZ152-SUMIF(U153:AY153,"基準",U152:AY152)-SUMIF(U153:AY153,"医ケア",U152:AY152)-SUMIF(U153:AY153,"医連携",U152:AY152)</f>
        <v>0</v>
      </c>
      <c r="BB152" s="201">
        <f>SUMIF(U153:AY153,"基準",U152:AY152)</f>
        <v>0</v>
      </c>
      <c r="BC152" s="202" t="e">
        <f>AZ152/$BE$6</f>
        <v>#DIV/0!</v>
      </c>
      <c r="BD152" s="220" t="e">
        <f>BA152/$BE$6</f>
        <v>#DIV/0!</v>
      </c>
      <c r="BE152" s="321"/>
      <c r="BF152" s="322"/>
      <c r="BG152" s="322"/>
      <c r="BH152" s="322"/>
      <c r="BI152" s="323"/>
      <c r="BJ152" s="338"/>
    </row>
    <row r="153" spans="2:62" ht="20.25" customHeight="1" x14ac:dyDescent="0.4">
      <c r="B153" s="303"/>
      <c r="C153" s="310"/>
      <c r="D153" s="311"/>
      <c r="E153" s="312"/>
      <c r="F153" s="259"/>
      <c r="G153" s="313"/>
      <c r="H153" s="299"/>
      <c r="I153" s="300"/>
      <c r="J153" s="300"/>
      <c r="K153" s="301"/>
      <c r="L153" s="302"/>
      <c r="M153" s="314"/>
      <c r="N153" s="332"/>
      <c r="O153" s="333"/>
      <c r="P153" s="333"/>
      <c r="Q153" s="334"/>
      <c r="R153" s="335" t="str">
        <f>IF(COUNTIF(F152,"看護職員"),"基準・基準_加・医ケア基本報酬・医療連携",IF(COUNTIF(プルダウン・リスト!$C$32:$C$40,'別紙2-1　勤務体制・勤務形態一覧表（児通所）'!F152),"基準職員","－"))</f>
        <v>－</v>
      </c>
      <c r="S153" s="336"/>
      <c r="T153" s="337"/>
      <c r="U153" s="122"/>
      <c r="V153" s="123"/>
      <c r="W153" s="123"/>
      <c r="X153" s="123"/>
      <c r="Y153" s="123"/>
      <c r="Z153" s="123"/>
      <c r="AA153" s="124"/>
      <c r="AB153" s="122"/>
      <c r="AC153" s="123"/>
      <c r="AD153" s="123"/>
      <c r="AE153" s="123"/>
      <c r="AF153" s="123"/>
      <c r="AG153" s="123"/>
      <c r="AH153" s="124"/>
      <c r="AI153" s="122"/>
      <c r="AJ153" s="123"/>
      <c r="AK153" s="123"/>
      <c r="AL153" s="123"/>
      <c r="AM153" s="123"/>
      <c r="AN153" s="123"/>
      <c r="AO153" s="124"/>
      <c r="AP153" s="122"/>
      <c r="AQ153" s="123"/>
      <c r="AR153" s="123"/>
      <c r="AS153" s="123"/>
      <c r="AT153" s="123"/>
      <c r="AU153" s="123"/>
      <c r="AV153" s="124"/>
      <c r="AW153" s="122"/>
      <c r="AX153" s="123"/>
      <c r="AY153" s="124"/>
      <c r="AZ153" s="203"/>
      <c r="BA153" s="204"/>
      <c r="BB153" s="205"/>
      <c r="BC153" s="206"/>
      <c r="BD153" s="207"/>
      <c r="BE153" s="321"/>
      <c r="BF153" s="322"/>
      <c r="BG153" s="322"/>
      <c r="BH153" s="322"/>
      <c r="BI153" s="323"/>
      <c r="BJ153" s="338"/>
    </row>
    <row r="154" spans="2:62" ht="20.25" customHeight="1" x14ac:dyDescent="0.4">
      <c r="B154" s="303">
        <f t="shared" si="17"/>
        <v>45</v>
      </c>
      <c r="C154" s="304"/>
      <c r="D154" s="305"/>
      <c r="E154" s="306"/>
      <c r="F154" s="257"/>
      <c r="G154" s="313"/>
      <c r="H154" s="293"/>
      <c r="I154" s="294"/>
      <c r="J154" s="294"/>
      <c r="K154" s="295"/>
      <c r="L154" s="302"/>
      <c r="M154" s="314"/>
      <c r="N154" s="315"/>
      <c r="O154" s="316"/>
      <c r="P154" s="316"/>
      <c r="Q154" s="317"/>
      <c r="R154" s="318" t="s">
        <v>23</v>
      </c>
      <c r="S154" s="319"/>
      <c r="T154" s="320"/>
      <c r="U154" s="37"/>
      <c r="V154" s="38"/>
      <c r="W154" s="38"/>
      <c r="X154" s="38"/>
      <c r="Y154" s="38"/>
      <c r="Z154" s="38"/>
      <c r="AA154" s="39"/>
      <c r="AB154" s="37"/>
      <c r="AC154" s="38"/>
      <c r="AD154" s="38"/>
      <c r="AE154" s="38"/>
      <c r="AF154" s="38"/>
      <c r="AG154" s="38"/>
      <c r="AH154" s="39"/>
      <c r="AI154" s="37"/>
      <c r="AJ154" s="38"/>
      <c r="AK154" s="38"/>
      <c r="AL154" s="38"/>
      <c r="AM154" s="38"/>
      <c r="AN154" s="38"/>
      <c r="AO154" s="39"/>
      <c r="AP154" s="37"/>
      <c r="AQ154" s="38"/>
      <c r="AR154" s="38"/>
      <c r="AS154" s="38"/>
      <c r="AT154" s="38"/>
      <c r="AU154" s="38"/>
      <c r="AV154" s="39"/>
      <c r="AW154" s="37"/>
      <c r="AX154" s="38"/>
      <c r="AY154" s="39"/>
      <c r="AZ154" s="208"/>
      <c r="BA154" s="209"/>
      <c r="BB154" s="210"/>
      <c r="BC154" s="211"/>
      <c r="BD154" s="212"/>
      <c r="BE154" s="321"/>
      <c r="BF154" s="322"/>
      <c r="BG154" s="322"/>
      <c r="BH154" s="322"/>
      <c r="BI154" s="323"/>
      <c r="BJ154" s="338"/>
    </row>
    <row r="155" spans="2:62" ht="20.25" customHeight="1" x14ac:dyDescent="0.4">
      <c r="B155" s="303"/>
      <c r="C155" s="307"/>
      <c r="D155" s="308"/>
      <c r="E155" s="309"/>
      <c r="F155" s="173">
        <f>C154</f>
        <v>0</v>
      </c>
      <c r="G155" s="313"/>
      <c r="H155" s="296"/>
      <c r="I155" s="297"/>
      <c r="J155" s="297"/>
      <c r="K155" s="298"/>
      <c r="L155" s="302"/>
      <c r="M155" s="314"/>
      <c r="N155" s="329"/>
      <c r="O155" s="330"/>
      <c r="P155" s="330"/>
      <c r="Q155" s="331"/>
      <c r="R155" s="326" t="s">
        <v>9</v>
      </c>
      <c r="S155" s="327"/>
      <c r="T155" s="328"/>
      <c r="U155" s="188" t="str">
        <f>IF(U154="","",IF(OR(U154="常-休1",U154="常-休2",U154="常-休3"),IF(OR($G154="非・専",$G154="非・兼"),"-",VLOOKUP(U154,'シフト記号表（勤務時間帯)'!$D$5:$L$45,9,FALSE)),VLOOKUP(U154,'シフト記号表（勤務時間帯)'!$D$5:$L$45,9,FALSE)))</f>
        <v/>
      </c>
      <c r="V155" s="189" t="str">
        <f>IF(V154="","",IF(OR(V154="常-休1",V154="常-休2",V154="常-休3"),IF(OR($G154="非・専",$G154="非・兼"),"-",VLOOKUP(V154,'シフト記号表（勤務時間帯)'!$D$5:$L$45,9,FALSE)),VLOOKUP(V154,'シフト記号表（勤務時間帯)'!$D$5:$L$45,9,FALSE)))</f>
        <v/>
      </c>
      <c r="W155" s="189" t="str">
        <f>IF(W154="","",IF(OR(W154="常-休1",W154="常-休2",W154="常-休3"),IF(OR($G154="非・専",$G154="非・兼"),"-",VLOOKUP(W154,'シフト記号表（勤務時間帯)'!$D$5:$L$45,9,FALSE)),VLOOKUP(W154,'シフト記号表（勤務時間帯)'!$D$5:$L$45,9,FALSE)))</f>
        <v/>
      </c>
      <c r="X155" s="189" t="str">
        <f>IF(X154="","",IF(OR(X154="常-休1",X154="常-休2",X154="常-休3"),IF(OR($G154="非・専",$G154="非・兼"),"-",VLOOKUP(X154,'シフト記号表（勤務時間帯)'!$D$5:$L$45,9,FALSE)),VLOOKUP(X154,'シフト記号表（勤務時間帯)'!$D$5:$L$45,9,FALSE)))</f>
        <v/>
      </c>
      <c r="Y155" s="189" t="str">
        <f>IF(Y154="","",IF(OR(Y154="常-休1",Y154="常-休2",Y154="常-休3"),IF(OR($G154="非・専",$G154="非・兼"),"-",VLOOKUP(Y154,'シフト記号表（勤務時間帯)'!$D$5:$L$45,9,FALSE)),VLOOKUP(Y154,'シフト記号表（勤務時間帯)'!$D$5:$L$45,9,FALSE)))</f>
        <v/>
      </c>
      <c r="Z155" s="189" t="str">
        <f>IF(Z154="","",IF(OR(Z154="常-休1",Z154="常-休2",Z154="常-休3"),IF(OR($G154="非・専",$G154="非・兼"),"-",VLOOKUP(Z154,'シフト記号表（勤務時間帯)'!$D$5:$L$45,9,FALSE)),VLOOKUP(Z154,'シフト記号表（勤務時間帯)'!$D$5:$L$45,9,FALSE)))</f>
        <v/>
      </c>
      <c r="AA155" s="190" t="str">
        <f>IF(AA154="","",IF(OR(AA154="常-休1",AA154="常-休2",AA154="常-休3"),IF(OR($G154="非・専",$G154="非・兼"),"-",VLOOKUP(AA154,'シフト記号表（勤務時間帯)'!$D$5:$L$45,9,FALSE)),VLOOKUP(AA154,'シフト記号表（勤務時間帯)'!$D$5:$L$45,9,FALSE)))</f>
        <v/>
      </c>
      <c r="AB155" s="188" t="str">
        <f>IF(AB154="","",IF(OR(AB154="常-休1",AB154="常-休2",AB154="常-休3"),IF(OR($G154="非・専",$G154="非・兼"),"-",VLOOKUP(AB154,'シフト記号表（勤務時間帯)'!$D$5:$L$45,9,FALSE)),VLOOKUP(AB154,'シフト記号表（勤務時間帯)'!$D$5:$L$45,9,FALSE)))</f>
        <v/>
      </c>
      <c r="AC155" s="189" t="str">
        <f>IF(AC154="","",IF(OR(AC154="常-休1",AC154="常-休2",AC154="常-休3"),IF(OR($G154="非・専",$G154="非・兼"),"-",VLOOKUP(AC154,'シフト記号表（勤務時間帯)'!$D$5:$L$45,9,FALSE)),VLOOKUP(AC154,'シフト記号表（勤務時間帯)'!$D$5:$L$45,9,FALSE)))</f>
        <v/>
      </c>
      <c r="AD155" s="189" t="str">
        <f>IF(AD154="","",IF(OR(AD154="常-休1",AD154="常-休2",AD154="常-休3"),IF(OR($G154="非・専",$G154="非・兼"),"-",VLOOKUP(AD154,'シフト記号表（勤務時間帯)'!$D$5:$L$45,9,FALSE)),VLOOKUP(AD154,'シフト記号表（勤務時間帯)'!$D$5:$L$45,9,FALSE)))</f>
        <v/>
      </c>
      <c r="AE155" s="189" t="str">
        <f>IF(AE154="","",IF(OR(AE154="常-休1",AE154="常-休2",AE154="常-休3"),IF(OR($G154="非・専",$G154="非・兼"),"-",VLOOKUP(AE154,'シフト記号表（勤務時間帯)'!$D$5:$L$45,9,FALSE)),VLOOKUP(AE154,'シフト記号表（勤務時間帯)'!$D$5:$L$45,9,FALSE)))</f>
        <v/>
      </c>
      <c r="AF155" s="189" t="str">
        <f>IF(AF154="","",IF(OR(AF154="常-休1",AF154="常-休2",AF154="常-休3"),IF(OR($G154="非・専",$G154="非・兼"),"-",VLOOKUP(AF154,'シフト記号表（勤務時間帯)'!$D$5:$L$45,9,FALSE)),VLOOKUP(AF154,'シフト記号表（勤務時間帯)'!$D$5:$L$45,9,FALSE)))</f>
        <v/>
      </c>
      <c r="AG155" s="189" t="str">
        <f>IF(AG154="","",IF(OR(AG154="常-休1",AG154="常-休2",AG154="常-休3"),IF(OR($G154="非・専",$G154="非・兼"),"-",VLOOKUP(AG154,'シフト記号表（勤務時間帯)'!$D$5:$L$45,9,FALSE)),VLOOKUP(AG154,'シフト記号表（勤務時間帯)'!$D$5:$L$45,9,FALSE)))</f>
        <v/>
      </c>
      <c r="AH155" s="190" t="str">
        <f>IF(AH154="","",IF(OR(AH154="常-休1",AH154="常-休2",AH154="常-休3"),IF(OR($G154="非・専",$G154="非・兼"),"-",VLOOKUP(AH154,'シフト記号表（勤務時間帯)'!$D$5:$L$45,9,FALSE)),VLOOKUP(AH154,'シフト記号表（勤務時間帯)'!$D$5:$L$45,9,FALSE)))</f>
        <v/>
      </c>
      <c r="AI155" s="188" t="str">
        <f>IF(AI154="","",IF(OR(AI154="常-休1",AI154="常-休2",AI154="常-休3"),IF(OR($G154="非・専",$G154="非・兼"),"-",VLOOKUP(AI154,'シフト記号表（勤務時間帯)'!$D$5:$L$45,9,FALSE)),VLOOKUP(AI154,'シフト記号表（勤務時間帯)'!$D$5:$L$45,9,FALSE)))</f>
        <v/>
      </c>
      <c r="AJ155" s="189" t="str">
        <f>IF(AJ154="","",IF(OR(AJ154="常-休1",AJ154="常-休2",AJ154="常-休3"),IF(OR($G154="非・専",$G154="非・兼"),"-",VLOOKUP(AJ154,'シフト記号表（勤務時間帯)'!$D$5:$L$45,9,FALSE)),VLOOKUP(AJ154,'シフト記号表（勤務時間帯)'!$D$5:$L$45,9,FALSE)))</f>
        <v/>
      </c>
      <c r="AK155" s="189" t="str">
        <f>IF(AK154="","",IF(OR(AK154="常-休1",AK154="常-休2",AK154="常-休3"),IF(OR($G154="非・専",$G154="非・兼"),"-",VLOOKUP(AK154,'シフト記号表（勤務時間帯)'!$D$5:$L$45,9,FALSE)),VLOOKUP(AK154,'シフト記号表（勤務時間帯)'!$D$5:$L$45,9,FALSE)))</f>
        <v/>
      </c>
      <c r="AL155" s="189" t="str">
        <f>IF(AL154="","",IF(OR(AL154="常-休1",AL154="常-休2",AL154="常-休3"),IF(OR($G154="非・専",$G154="非・兼"),"-",VLOOKUP(AL154,'シフト記号表（勤務時間帯)'!$D$5:$L$45,9,FALSE)),VLOOKUP(AL154,'シフト記号表（勤務時間帯)'!$D$5:$L$45,9,FALSE)))</f>
        <v/>
      </c>
      <c r="AM155" s="189" t="str">
        <f>IF(AM154="","",IF(OR(AM154="常-休1",AM154="常-休2",AM154="常-休3"),IF(OR($G154="非・専",$G154="非・兼"),"-",VLOOKUP(AM154,'シフト記号表（勤務時間帯)'!$D$5:$L$45,9,FALSE)),VLOOKUP(AM154,'シフト記号表（勤務時間帯)'!$D$5:$L$45,9,FALSE)))</f>
        <v/>
      </c>
      <c r="AN155" s="189" t="str">
        <f>IF(AN154="","",IF(OR(AN154="常-休1",AN154="常-休2",AN154="常-休3"),IF(OR($G154="非・専",$G154="非・兼"),"-",VLOOKUP(AN154,'シフト記号表（勤務時間帯)'!$D$5:$L$45,9,FALSE)),VLOOKUP(AN154,'シフト記号表（勤務時間帯)'!$D$5:$L$45,9,FALSE)))</f>
        <v/>
      </c>
      <c r="AO155" s="190" t="str">
        <f>IF(AO154="","",IF(OR(AO154="常-休1",AO154="常-休2",AO154="常-休3"),IF(OR($G154="非・専",$G154="非・兼"),"-",VLOOKUP(AO154,'シフト記号表（勤務時間帯)'!$D$5:$L$45,9,FALSE)),VLOOKUP(AO154,'シフト記号表（勤務時間帯)'!$D$5:$L$45,9,FALSE)))</f>
        <v/>
      </c>
      <c r="AP155" s="188" t="str">
        <f>IF(AP154="","",IF(OR(AP154="常-休1",AP154="常-休2",AP154="常-休3"),IF(OR($G154="非・専",$G154="非・兼"),"-",VLOOKUP(AP154,'シフト記号表（勤務時間帯)'!$D$5:$L$45,9,FALSE)),VLOOKUP(AP154,'シフト記号表（勤務時間帯)'!$D$5:$L$45,9,FALSE)))</f>
        <v/>
      </c>
      <c r="AQ155" s="189" t="str">
        <f>IF(AQ154="","",IF(OR(AQ154="常-休1",AQ154="常-休2",AQ154="常-休3"),IF(OR($G154="非・専",$G154="非・兼"),"-",VLOOKUP(AQ154,'シフト記号表（勤務時間帯)'!$D$5:$L$45,9,FALSE)),VLOOKUP(AQ154,'シフト記号表（勤務時間帯)'!$D$5:$L$45,9,FALSE)))</f>
        <v/>
      </c>
      <c r="AR155" s="189" t="str">
        <f>IF(AR154="","",IF(OR(AR154="常-休1",AR154="常-休2",AR154="常-休3"),IF(OR($G154="非・専",$G154="非・兼"),"-",VLOOKUP(AR154,'シフト記号表（勤務時間帯)'!$D$5:$L$45,9,FALSE)),VLOOKUP(AR154,'シフト記号表（勤務時間帯)'!$D$5:$L$45,9,FALSE)))</f>
        <v/>
      </c>
      <c r="AS155" s="189" t="str">
        <f>IF(AS154="","",IF(OR(AS154="常-休1",AS154="常-休2",AS154="常-休3"),IF(OR($G154="非・専",$G154="非・兼"),"-",VLOOKUP(AS154,'シフト記号表（勤務時間帯)'!$D$5:$L$45,9,FALSE)),VLOOKUP(AS154,'シフト記号表（勤務時間帯)'!$D$5:$L$45,9,FALSE)))</f>
        <v/>
      </c>
      <c r="AT155" s="189" t="str">
        <f>IF(AT154="","",IF(OR(AT154="常-休1",AT154="常-休2",AT154="常-休3"),IF(OR($G154="非・専",$G154="非・兼"),"-",VLOOKUP(AT154,'シフト記号表（勤務時間帯)'!$D$5:$L$45,9,FALSE)),VLOOKUP(AT154,'シフト記号表（勤務時間帯)'!$D$5:$L$45,9,FALSE)))</f>
        <v/>
      </c>
      <c r="AU155" s="189" t="str">
        <f>IF(AU154="","",IF(OR(AU154="常-休1",AU154="常-休2",AU154="常-休3"),IF(OR($G154="非・専",$G154="非・兼"),"-",VLOOKUP(AU154,'シフト記号表（勤務時間帯)'!$D$5:$L$45,9,FALSE)),VLOOKUP(AU154,'シフト記号表（勤務時間帯)'!$D$5:$L$45,9,FALSE)))</f>
        <v/>
      </c>
      <c r="AV155" s="190" t="str">
        <f>IF(AV154="","",IF(OR(AV154="常-休1",AV154="常-休2",AV154="常-休3"),IF(OR($G154="非・専",$G154="非・兼"),"-",VLOOKUP(AV154,'シフト記号表（勤務時間帯)'!$D$5:$L$45,9,FALSE)),VLOOKUP(AV154,'シフト記号表（勤務時間帯)'!$D$5:$L$45,9,FALSE)))</f>
        <v/>
      </c>
      <c r="AW155" s="188" t="str">
        <f>IF(AW154="","",IF(OR(AW154="常-休1",AW154="常-休2",AW154="常-休3"),IF(OR($G154="非・専",$G154="非・兼"),"-",VLOOKUP(AW154,'シフト記号表（勤務時間帯)'!$D$5:$L$45,9,FALSE)),VLOOKUP(AW154,'シフト記号表（勤務時間帯)'!$D$5:$L$45,9,FALSE)))</f>
        <v/>
      </c>
      <c r="AX155" s="189" t="str">
        <f>IF(AX154="","",IF(OR(AX154="常-休1",AX154="常-休2",AX154="常-休3"),IF(OR($G154="非・専",$G154="非・兼"),"-",VLOOKUP(AX154,'シフト記号表（勤務時間帯)'!$D$5:$L$45,9,FALSE)),VLOOKUP(AX154,'シフト記号表（勤務時間帯)'!$D$5:$L$45,9,FALSE)))</f>
        <v/>
      </c>
      <c r="AY155" s="190" t="str">
        <f>IF(AY154="","",IF(OR(AY154="常-休1",AY154="常-休2",AY154="常-休3"),IF(OR($G154="非・専",$G154="非・兼"),"-",VLOOKUP(AY154,'シフト記号表（勤務時間帯)'!$D$5:$L$45,9,FALSE)),VLOOKUP(AY154,'シフト記号表（勤務時間帯)'!$D$5:$L$45,9,FALSE)))</f>
        <v/>
      </c>
      <c r="AZ155" s="199">
        <f>IF($BE$3="予定",SUM(U155:AV155),IF($BE$3="実績",SUM(U155:AY155),""))</f>
        <v>0</v>
      </c>
      <c r="BA155" s="218">
        <f>AZ155-SUMIF(U156:AY156,"基準",U155:AY155)-SUMIF(U156:AY156,"医ケア",U155:AY155)-SUMIF(U156:AY156,"医連携",U155:AY155)</f>
        <v>0</v>
      </c>
      <c r="BB155" s="201">
        <f>SUMIF(U156:AY156,"基準",U155:AY155)</f>
        <v>0</v>
      </c>
      <c r="BC155" s="202" t="e">
        <f>AZ155/$BE$6</f>
        <v>#DIV/0!</v>
      </c>
      <c r="BD155" s="220" t="e">
        <f>BA155/$BE$6</f>
        <v>#DIV/0!</v>
      </c>
      <c r="BE155" s="321"/>
      <c r="BF155" s="322"/>
      <c r="BG155" s="322"/>
      <c r="BH155" s="322"/>
      <c r="BI155" s="323"/>
      <c r="BJ155" s="338"/>
    </row>
    <row r="156" spans="2:62" ht="20.25" customHeight="1" x14ac:dyDescent="0.4">
      <c r="B156" s="303"/>
      <c r="C156" s="310"/>
      <c r="D156" s="311"/>
      <c r="E156" s="312"/>
      <c r="F156" s="259"/>
      <c r="G156" s="313"/>
      <c r="H156" s="299"/>
      <c r="I156" s="300"/>
      <c r="J156" s="300"/>
      <c r="K156" s="301"/>
      <c r="L156" s="302"/>
      <c r="M156" s="314"/>
      <c r="N156" s="332"/>
      <c r="O156" s="333"/>
      <c r="P156" s="333"/>
      <c r="Q156" s="334"/>
      <c r="R156" s="335" t="str">
        <f>IF(COUNTIF(F155,"看護職員"),"基準・基準_加・医ケア基本報酬・医療連携",IF(COUNTIF(プルダウン・リスト!$C$32:$C$40,'別紙2-1　勤務体制・勤務形態一覧表（児通所）'!F155),"基準職員","－"))</f>
        <v>－</v>
      </c>
      <c r="S156" s="336"/>
      <c r="T156" s="337"/>
      <c r="U156" s="122"/>
      <c r="V156" s="123"/>
      <c r="W156" s="123"/>
      <c r="X156" s="123"/>
      <c r="Y156" s="123"/>
      <c r="Z156" s="123"/>
      <c r="AA156" s="124"/>
      <c r="AB156" s="122"/>
      <c r="AC156" s="123"/>
      <c r="AD156" s="123"/>
      <c r="AE156" s="123"/>
      <c r="AF156" s="123"/>
      <c r="AG156" s="123"/>
      <c r="AH156" s="124"/>
      <c r="AI156" s="122"/>
      <c r="AJ156" s="123"/>
      <c r="AK156" s="123"/>
      <c r="AL156" s="123"/>
      <c r="AM156" s="123"/>
      <c r="AN156" s="123"/>
      <c r="AO156" s="124"/>
      <c r="AP156" s="122"/>
      <c r="AQ156" s="123"/>
      <c r="AR156" s="123"/>
      <c r="AS156" s="123"/>
      <c r="AT156" s="123"/>
      <c r="AU156" s="123"/>
      <c r="AV156" s="124"/>
      <c r="AW156" s="122"/>
      <c r="AX156" s="123"/>
      <c r="AY156" s="124"/>
      <c r="AZ156" s="203"/>
      <c r="BA156" s="204"/>
      <c r="BB156" s="205"/>
      <c r="BC156" s="206"/>
      <c r="BD156" s="207"/>
      <c r="BE156" s="321"/>
      <c r="BF156" s="322"/>
      <c r="BG156" s="322"/>
      <c r="BH156" s="322"/>
      <c r="BI156" s="323"/>
      <c r="BJ156" s="338"/>
    </row>
    <row r="157" spans="2:62" ht="20.25" customHeight="1" x14ac:dyDescent="0.4">
      <c r="B157" s="303">
        <f t="shared" si="16"/>
        <v>46</v>
      </c>
      <c r="C157" s="304"/>
      <c r="D157" s="305"/>
      <c r="E157" s="306"/>
      <c r="F157" s="257"/>
      <c r="G157" s="313"/>
      <c r="H157" s="293"/>
      <c r="I157" s="294"/>
      <c r="J157" s="294"/>
      <c r="K157" s="295"/>
      <c r="L157" s="302"/>
      <c r="M157" s="314"/>
      <c r="N157" s="315"/>
      <c r="O157" s="316"/>
      <c r="P157" s="316"/>
      <c r="Q157" s="317"/>
      <c r="R157" s="318" t="s">
        <v>23</v>
      </c>
      <c r="S157" s="319"/>
      <c r="T157" s="320"/>
      <c r="U157" s="37"/>
      <c r="V157" s="38"/>
      <c r="W157" s="38"/>
      <c r="X157" s="38"/>
      <c r="Y157" s="38"/>
      <c r="Z157" s="38"/>
      <c r="AA157" s="39"/>
      <c r="AB157" s="37"/>
      <c r="AC157" s="38"/>
      <c r="AD157" s="38"/>
      <c r="AE157" s="38"/>
      <c r="AF157" s="38"/>
      <c r="AG157" s="38"/>
      <c r="AH157" s="39"/>
      <c r="AI157" s="37"/>
      <c r="AJ157" s="38"/>
      <c r="AK157" s="38"/>
      <c r="AL157" s="38"/>
      <c r="AM157" s="38"/>
      <c r="AN157" s="38"/>
      <c r="AO157" s="39"/>
      <c r="AP157" s="37"/>
      <c r="AQ157" s="38"/>
      <c r="AR157" s="38"/>
      <c r="AS157" s="38"/>
      <c r="AT157" s="38"/>
      <c r="AU157" s="38"/>
      <c r="AV157" s="39"/>
      <c r="AW157" s="37"/>
      <c r="AX157" s="38"/>
      <c r="AY157" s="39"/>
      <c r="AZ157" s="208"/>
      <c r="BA157" s="209"/>
      <c r="BB157" s="210"/>
      <c r="BC157" s="211"/>
      <c r="BD157" s="212"/>
      <c r="BE157" s="321"/>
      <c r="BF157" s="322"/>
      <c r="BG157" s="322"/>
      <c r="BH157" s="322"/>
      <c r="BI157" s="323"/>
      <c r="BJ157" s="338"/>
    </row>
    <row r="158" spans="2:62" ht="20.25" customHeight="1" x14ac:dyDescent="0.4">
      <c r="B158" s="303"/>
      <c r="C158" s="307"/>
      <c r="D158" s="308"/>
      <c r="E158" s="309"/>
      <c r="F158" s="173">
        <f>C157</f>
        <v>0</v>
      </c>
      <c r="G158" s="313"/>
      <c r="H158" s="296"/>
      <c r="I158" s="297"/>
      <c r="J158" s="297"/>
      <c r="K158" s="298"/>
      <c r="L158" s="302"/>
      <c r="M158" s="314"/>
      <c r="N158" s="329"/>
      <c r="O158" s="330"/>
      <c r="P158" s="330"/>
      <c r="Q158" s="331"/>
      <c r="R158" s="326" t="s">
        <v>9</v>
      </c>
      <c r="S158" s="327"/>
      <c r="T158" s="328"/>
      <c r="U158" s="188" t="str">
        <f>IF(U157="","",IF(OR(U157="常-休1",U157="常-休2",U157="常-休3"),IF(OR($G157="非・専",$G157="非・兼"),"-",VLOOKUP(U157,'シフト記号表（勤務時間帯)'!$D$5:$L$45,9,FALSE)),VLOOKUP(U157,'シフト記号表（勤務時間帯)'!$D$5:$L$45,9,FALSE)))</f>
        <v/>
      </c>
      <c r="V158" s="189" t="str">
        <f>IF(V157="","",IF(OR(V157="常-休1",V157="常-休2",V157="常-休3"),IF(OR($G157="非・専",$G157="非・兼"),"-",VLOOKUP(V157,'シフト記号表（勤務時間帯)'!$D$5:$L$45,9,FALSE)),VLOOKUP(V157,'シフト記号表（勤務時間帯)'!$D$5:$L$45,9,FALSE)))</f>
        <v/>
      </c>
      <c r="W158" s="189" t="str">
        <f>IF(W157="","",IF(OR(W157="常-休1",W157="常-休2",W157="常-休3"),IF(OR($G157="非・専",$G157="非・兼"),"-",VLOOKUP(W157,'シフト記号表（勤務時間帯)'!$D$5:$L$45,9,FALSE)),VLOOKUP(W157,'シフト記号表（勤務時間帯)'!$D$5:$L$45,9,FALSE)))</f>
        <v/>
      </c>
      <c r="X158" s="189" t="str">
        <f>IF(X157="","",IF(OR(X157="常-休1",X157="常-休2",X157="常-休3"),IF(OR($G157="非・専",$G157="非・兼"),"-",VLOOKUP(X157,'シフト記号表（勤務時間帯)'!$D$5:$L$45,9,FALSE)),VLOOKUP(X157,'シフト記号表（勤務時間帯)'!$D$5:$L$45,9,FALSE)))</f>
        <v/>
      </c>
      <c r="Y158" s="189" t="str">
        <f>IF(Y157="","",IF(OR(Y157="常-休1",Y157="常-休2",Y157="常-休3"),IF(OR($G157="非・専",$G157="非・兼"),"-",VLOOKUP(Y157,'シフト記号表（勤務時間帯)'!$D$5:$L$45,9,FALSE)),VLOOKUP(Y157,'シフト記号表（勤務時間帯)'!$D$5:$L$45,9,FALSE)))</f>
        <v/>
      </c>
      <c r="Z158" s="189" t="str">
        <f>IF(Z157="","",IF(OR(Z157="常-休1",Z157="常-休2",Z157="常-休3"),IF(OR($G157="非・専",$G157="非・兼"),"-",VLOOKUP(Z157,'シフト記号表（勤務時間帯)'!$D$5:$L$45,9,FALSE)),VLOOKUP(Z157,'シフト記号表（勤務時間帯)'!$D$5:$L$45,9,FALSE)))</f>
        <v/>
      </c>
      <c r="AA158" s="190" t="str">
        <f>IF(AA157="","",IF(OR(AA157="常-休1",AA157="常-休2",AA157="常-休3"),IF(OR($G157="非・専",$G157="非・兼"),"-",VLOOKUP(AA157,'シフト記号表（勤務時間帯)'!$D$5:$L$45,9,FALSE)),VLOOKUP(AA157,'シフト記号表（勤務時間帯)'!$D$5:$L$45,9,FALSE)))</f>
        <v/>
      </c>
      <c r="AB158" s="188" t="str">
        <f>IF(AB157="","",IF(OR(AB157="常-休1",AB157="常-休2",AB157="常-休3"),IF(OR($G157="非・専",$G157="非・兼"),"-",VLOOKUP(AB157,'シフト記号表（勤務時間帯)'!$D$5:$L$45,9,FALSE)),VLOOKUP(AB157,'シフト記号表（勤務時間帯)'!$D$5:$L$45,9,FALSE)))</f>
        <v/>
      </c>
      <c r="AC158" s="189" t="str">
        <f>IF(AC157="","",IF(OR(AC157="常-休1",AC157="常-休2",AC157="常-休3"),IF(OR($G157="非・専",$G157="非・兼"),"-",VLOOKUP(AC157,'シフト記号表（勤務時間帯)'!$D$5:$L$45,9,FALSE)),VLOOKUP(AC157,'シフト記号表（勤務時間帯)'!$D$5:$L$45,9,FALSE)))</f>
        <v/>
      </c>
      <c r="AD158" s="189" t="str">
        <f>IF(AD157="","",IF(OR(AD157="常-休1",AD157="常-休2",AD157="常-休3"),IF(OR($G157="非・専",$G157="非・兼"),"-",VLOOKUP(AD157,'シフト記号表（勤務時間帯)'!$D$5:$L$45,9,FALSE)),VLOOKUP(AD157,'シフト記号表（勤務時間帯)'!$D$5:$L$45,9,FALSE)))</f>
        <v/>
      </c>
      <c r="AE158" s="189" t="str">
        <f>IF(AE157="","",IF(OR(AE157="常-休1",AE157="常-休2",AE157="常-休3"),IF(OR($G157="非・専",$G157="非・兼"),"-",VLOOKUP(AE157,'シフト記号表（勤務時間帯)'!$D$5:$L$45,9,FALSE)),VLOOKUP(AE157,'シフト記号表（勤務時間帯)'!$D$5:$L$45,9,FALSE)))</f>
        <v/>
      </c>
      <c r="AF158" s="189" t="str">
        <f>IF(AF157="","",IF(OR(AF157="常-休1",AF157="常-休2",AF157="常-休3"),IF(OR($G157="非・専",$G157="非・兼"),"-",VLOOKUP(AF157,'シフト記号表（勤務時間帯)'!$D$5:$L$45,9,FALSE)),VLOOKUP(AF157,'シフト記号表（勤務時間帯)'!$D$5:$L$45,9,FALSE)))</f>
        <v/>
      </c>
      <c r="AG158" s="189" t="str">
        <f>IF(AG157="","",IF(OR(AG157="常-休1",AG157="常-休2",AG157="常-休3"),IF(OR($G157="非・専",$G157="非・兼"),"-",VLOOKUP(AG157,'シフト記号表（勤務時間帯)'!$D$5:$L$45,9,FALSE)),VLOOKUP(AG157,'シフト記号表（勤務時間帯)'!$D$5:$L$45,9,FALSE)))</f>
        <v/>
      </c>
      <c r="AH158" s="190" t="str">
        <f>IF(AH157="","",IF(OR(AH157="常-休1",AH157="常-休2",AH157="常-休3"),IF(OR($G157="非・専",$G157="非・兼"),"-",VLOOKUP(AH157,'シフト記号表（勤務時間帯)'!$D$5:$L$45,9,FALSE)),VLOOKUP(AH157,'シフト記号表（勤務時間帯)'!$D$5:$L$45,9,FALSE)))</f>
        <v/>
      </c>
      <c r="AI158" s="188" t="str">
        <f>IF(AI157="","",IF(OR(AI157="常-休1",AI157="常-休2",AI157="常-休3"),IF(OR($G157="非・専",$G157="非・兼"),"-",VLOOKUP(AI157,'シフト記号表（勤務時間帯)'!$D$5:$L$45,9,FALSE)),VLOOKUP(AI157,'シフト記号表（勤務時間帯)'!$D$5:$L$45,9,FALSE)))</f>
        <v/>
      </c>
      <c r="AJ158" s="189" t="str">
        <f>IF(AJ157="","",IF(OR(AJ157="常-休1",AJ157="常-休2",AJ157="常-休3"),IF(OR($G157="非・専",$G157="非・兼"),"-",VLOOKUP(AJ157,'シフト記号表（勤務時間帯)'!$D$5:$L$45,9,FALSE)),VLOOKUP(AJ157,'シフト記号表（勤務時間帯)'!$D$5:$L$45,9,FALSE)))</f>
        <v/>
      </c>
      <c r="AK158" s="189" t="str">
        <f>IF(AK157="","",IF(OR(AK157="常-休1",AK157="常-休2",AK157="常-休3"),IF(OR($G157="非・専",$G157="非・兼"),"-",VLOOKUP(AK157,'シフト記号表（勤務時間帯)'!$D$5:$L$45,9,FALSE)),VLOOKUP(AK157,'シフト記号表（勤務時間帯)'!$D$5:$L$45,9,FALSE)))</f>
        <v/>
      </c>
      <c r="AL158" s="189" t="str">
        <f>IF(AL157="","",IF(OR(AL157="常-休1",AL157="常-休2",AL157="常-休3"),IF(OR($G157="非・専",$G157="非・兼"),"-",VLOOKUP(AL157,'シフト記号表（勤務時間帯)'!$D$5:$L$45,9,FALSE)),VLOOKUP(AL157,'シフト記号表（勤務時間帯)'!$D$5:$L$45,9,FALSE)))</f>
        <v/>
      </c>
      <c r="AM158" s="189" t="str">
        <f>IF(AM157="","",IF(OR(AM157="常-休1",AM157="常-休2",AM157="常-休3"),IF(OR($G157="非・専",$G157="非・兼"),"-",VLOOKUP(AM157,'シフト記号表（勤務時間帯)'!$D$5:$L$45,9,FALSE)),VLOOKUP(AM157,'シフト記号表（勤務時間帯)'!$D$5:$L$45,9,FALSE)))</f>
        <v/>
      </c>
      <c r="AN158" s="189" t="str">
        <f>IF(AN157="","",IF(OR(AN157="常-休1",AN157="常-休2",AN157="常-休3"),IF(OR($G157="非・専",$G157="非・兼"),"-",VLOOKUP(AN157,'シフト記号表（勤務時間帯)'!$D$5:$L$45,9,FALSE)),VLOOKUP(AN157,'シフト記号表（勤務時間帯)'!$D$5:$L$45,9,FALSE)))</f>
        <v/>
      </c>
      <c r="AO158" s="190" t="str">
        <f>IF(AO157="","",IF(OR(AO157="常-休1",AO157="常-休2",AO157="常-休3"),IF(OR($G157="非・専",$G157="非・兼"),"-",VLOOKUP(AO157,'シフト記号表（勤務時間帯)'!$D$5:$L$45,9,FALSE)),VLOOKUP(AO157,'シフト記号表（勤務時間帯)'!$D$5:$L$45,9,FALSE)))</f>
        <v/>
      </c>
      <c r="AP158" s="188" t="str">
        <f>IF(AP157="","",IF(OR(AP157="常-休1",AP157="常-休2",AP157="常-休3"),IF(OR($G157="非・専",$G157="非・兼"),"-",VLOOKUP(AP157,'シフト記号表（勤務時間帯)'!$D$5:$L$45,9,FALSE)),VLOOKUP(AP157,'シフト記号表（勤務時間帯)'!$D$5:$L$45,9,FALSE)))</f>
        <v/>
      </c>
      <c r="AQ158" s="189" t="str">
        <f>IF(AQ157="","",IF(OR(AQ157="常-休1",AQ157="常-休2",AQ157="常-休3"),IF(OR($G157="非・専",$G157="非・兼"),"-",VLOOKUP(AQ157,'シフト記号表（勤務時間帯)'!$D$5:$L$45,9,FALSE)),VLOOKUP(AQ157,'シフト記号表（勤務時間帯)'!$D$5:$L$45,9,FALSE)))</f>
        <v/>
      </c>
      <c r="AR158" s="189" t="str">
        <f>IF(AR157="","",IF(OR(AR157="常-休1",AR157="常-休2",AR157="常-休3"),IF(OR($G157="非・専",$G157="非・兼"),"-",VLOOKUP(AR157,'シフト記号表（勤務時間帯)'!$D$5:$L$45,9,FALSE)),VLOOKUP(AR157,'シフト記号表（勤務時間帯)'!$D$5:$L$45,9,FALSE)))</f>
        <v/>
      </c>
      <c r="AS158" s="189" t="str">
        <f>IF(AS157="","",IF(OR(AS157="常-休1",AS157="常-休2",AS157="常-休3"),IF(OR($G157="非・専",$G157="非・兼"),"-",VLOOKUP(AS157,'シフト記号表（勤務時間帯)'!$D$5:$L$45,9,FALSE)),VLOOKUP(AS157,'シフト記号表（勤務時間帯)'!$D$5:$L$45,9,FALSE)))</f>
        <v/>
      </c>
      <c r="AT158" s="189" t="str">
        <f>IF(AT157="","",IF(OR(AT157="常-休1",AT157="常-休2",AT157="常-休3"),IF(OR($G157="非・専",$G157="非・兼"),"-",VLOOKUP(AT157,'シフト記号表（勤務時間帯)'!$D$5:$L$45,9,FALSE)),VLOOKUP(AT157,'シフト記号表（勤務時間帯)'!$D$5:$L$45,9,FALSE)))</f>
        <v/>
      </c>
      <c r="AU158" s="189" t="str">
        <f>IF(AU157="","",IF(OR(AU157="常-休1",AU157="常-休2",AU157="常-休3"),IF(OR($G157="非・専",$G157="非・兼"),"-",VLOOKUP(AU157,'シフト記号表（勤務時間帯)'!$D$5:$L$45,9,FALSE)),VLOOKUP(AU157,'シフト記号表（勤務時間帯)'!$D$5:$L$45,9,FALSE)))</f>
        <v/>
      </c>
      <c r="AV158" s="190" t="str">
        <f>IF(AV157="","",IF(OR(AV157="常-休1",AV157="常-休2",AV157="常-休3"),IF(OR($G157="非・専",$G157="非・兼"),"-",VLOOKUP(AV157,'シフト記号表（勤務時間帯)'!$D$5:$L$45,9,FALSE)),VLOOKUP(AV157,'シフト記号表（勤務時間帯)'!$D$5:$L$45,9,FALSE)))</f>
        <v/>
      </c>
      <c r="AW158" s="188" t="str">
        <f>IF(AW157="","",IF(OR(AW157="常-休1",AW157="常-休2",AW157="常-休3"),IF(OR($G157="非・専",$G157="非・兼"),"-",VLOOKUP(AW157,'シフト記号表（勤務時間帯)'!$D$5:$L$45,9,FALSE)),VLOOKUP(AW157,'シフト記号表（勤務時間帯)'!$D$5:$L$45,9,FALSE)))</f>
        <v/>
      </c>
      <c r="AX158" s="189" t="str">
        <f>IF(AX157="","",IF(OR(AX157="常-休1",AX157="常-休2",AX157="常-休3"),IF(OR($G157="非・専",$G157="非・兼"),"-",VLOOKUP(AX157,'シフト記号表（勤務時間帯)'!$D$5:$L$45,9,FALSE)),VLOOKUP(AX157,'シフト記号表（勤務時間帯)'!$D$5:$L$45,9,FALSE)))</f>
        <v/>
      </c>
      <c r="AY158" s="190" t="str">
        <f>IF(AY157="","",IF(OR(AY157="常-休1",AY157="常-休2",AY157="常-休3"),IF(OR($G157="非・専",$G157="非・兼"),"-",VLOOKUP(AY157,'シフト記号表（勤務時間帯)'!$D$5:$L$45,9,FALSE)),VLOOKUP(AY157,'シフト記号表（勤務時間帯)'!$D$5:$L$45,9,FALSE)))</f>
        <v/>
      </c>
      <c r="AZ158" s="199">
        <f>IF($BE$3="予定",SUM(U158:AV158),IF($BE$3="実績",SUM(U158:AY158),""))</f>
        <v>0</v>
      </c>
      <c r="BA158" s="218">
        <f>AZ158-SUMIF(U159:AY159,"基準",U158:AY158)-SUMIF(U159:AY159,"医ケア",U158:AY158)-SUMIF(U159:AY159,"医連携",U158:AY158)</f>
        <v>0</v>
      </c>
      <c r="BB158" s="201">
        <f>SUMIF(U159:AY159,"基準",U158:AY158)</f>
        <v>0</v>
      </c>
      <c r="BC158" s="202" t="e">
        <f>AZ158/$BE$6</f>
        <v>#DIV/0!</v>
      </c>
      <c r="BD158" s="220" t="e">
        <f>BA158/$BE$6</f>
        <v>#DIV/0!</v>
      </c>
      <c r="BE158" s="321"/>
      <c r="BF158" s="322"/>
      <c r="BG158" s="322"/>
      <c r="BH158" s="322"/>
      <c r="BI158" s="323"/>
      <c r="BJ158" s="338"/>
    </row>
    <row r="159" spans="2:62" ht="20.25" customHeight="1" x14ac:dyDescent="0.4">
      <c r="B159" s="303"/>
      <c r="C159" s="310"/>
      <c r="D159" s="311"/>
      <c r="E159" s="312"/>
      <c r="F159" s="259"/>
      <c r="G159" s="313"/>
      <c r="H159" s="299"/>
      <c r="I159" s="300"/>
      <c r="J159" s="300"/>
      <c r="K159" s="301"/>
      <c r="L159" s="302"/>
      <c r="M159" s="314"/>
      <c r="N159" s="332"/>
      <c r="O159" s="333"/>
      <c r="P159" s="333"/>
      <c r="Q159" s="334"/>
      <c r="R159" s="335" t="str">
        <f>IF(COUNTIF(F158,"看護職員"),"基準・基準_加・医ケア基本報酬・医療連携",IF(COUNTIF(プルダウン・リスト!$C$32:$C$40,'別紙2-1　勤務体制・勤務形態一覧表（児通所）'!F158),"基準職員","－"))</f>
        <v>－</v>
      </c>
      <c r="S159" s="336"/>
      <c r="T159" s="337"/>
      <c r="U159" s="122"/>
      <c r="V159" s="123"/>
      <c r="W159" s="123"/>
      <c r="X159" s="123"/>
      <c r="Y159" s="123"/>
      <c r="Z159" s="123"/>
      <c r="AA159" s="124"/>
      <c r="AB159" s="122"/>
      <c r="AC159" s="123"/>
      <c r="AD159" s="123"/>
      <c r="AE159" s="123"/>
      <c r="AF159" s="123"/>
      <c r="AG159" s="123"/>
      <c r="AH159" s="124"/>
      <c r="AI159" s="122"/>
      <c r="AJ159" s="123"/>
      <c r="AK159" s="123"/>
      <c r="AL159" s="123"/>
      <c r="AM159" s="123"/>
      <c r="AN159" s="123"/>
      <c r="AO159" s="124"/>
      <c r="AP159" s="122"/>
      <c r="AQ159" s="123"/>
      <c r="AR159" s="123"/>
      <c r="AS159" s="123"/>
      <c r="AT159" s="123"/>
      <c r="AU159" s="123"/>
      <c r="AV159" s="124"/>
      <c r="AW159" s="122"/>
      <c r="AX159" s="123"/>
      <c r="AY159" s="124"/>
      <c r="AZ159" s="203"/>
      <c r="BA159" s="221"/>
      <c r="BB159" s="222"/>
      <c r="BC159" s="206"/>
      <c r="BD159" s="207"/>
      <c r="BE159" s="321"/>
      <c r="BF159" s="322"/>
      <c r="BG159" s="322"/>
      <c r="BH159" s="322"/>
      <c r="BI159" s="323"/>
      <c r="BJ159" s="338"/>
    </row>
    <row r="160" spans="2:62" ht="20.25" customHeight="1" x14ac:dyDescent="0.4">
      <c r="B160" s="303">
        <f t="shared" si="17"/>
        <v>47</v>
      </c>
      <c r="C160" s="304"/>
      <c r="D160" s="305"/>
      <c r="E160" s="306"/>
      <c r="F160" s="257"/>
      <c r="G160" s="313"/>
      <c r="H160" s="293"/>
      <c r="I160" s="294"/>
      <c r="J160" s="294"/>
      <c r="K160" s="295"/>
      <c r="L160" s="302"/>
      <c r="M160" s="314"/>
      <c r="N160" s="315"/>
      <c r="O160" s="316"/>
      <c r="P160" s="316"/>
      <c r="Q160" s="317"/>
      <c r="R160" s="318" t="s">
        <v>23</v>
      </c>
      <c r="S160" s="319"/>
      <c r="T160" s="320"/>
      <c r="U160" s="37"/>
      <c r="V160" s="38"/>
      <c r="W160" s="38"/>
      <c r="X160" s="38"/>
      <c r="Y160" s="38"/>
      <c r="Z160" s="38"/>
      <c r="AA160" s="39"/>
      <c r="AB160" s="37"/>
      <c r="AC160" s="38"/>
      <c r="AD160" s="38"/>
      <c r="AE160" s="38"/>
      <c r="AF160" s="38"/>
      <c r="AG160" s="38"/>
      <c r="AH160" s="39"/>
      <c r="AI160" s="37"/>
      <c r="AJ160" s="38"/>
      <c r="AK160" s="38"/>
      <c r="AL160" s="38"/>
      <c r="AM160" s="38"/>
      <c r="AN160" s="38"/>
      <c r="AO160" s="39"/>
      <c r="AP160" s="37"/>
      <c r="AQ160" s="38"/>
      <c r="AR160" s="38"/>
      <c r="AS160" s="38"/>
      <c r="AT160" s="38"/>
      <c r="AU160" s="38"/>
      <c r="AV160" s="39"/>
      <c r="AW160" s="37"/>
      <c r="AX160" s="38"/>
      <c r="AY160" s="39"/>
      <c r="AZ160" s="208"/>
      <c r="BA160" s="209"/>
      <c r="BB160" s="210"/>
      <c r="BC160" s="211"/>
      <c r="BD160" s="212"/>
      <c r="BE160" s="321"/>
      <c r="BF160" s="322"/>
      <c r="BG160" s="322"/>
      <c r="BH160" s="322"/>
      <c r="BI160" s="323"/>
      <c r="BJ160" s="338"/>
    </row>
    <row r="161" spans="2:63" ht="20.25" customHeight="1" x14ac:dyDescent="0.4">
      <c r="B161" s="303"/>
      <c r="C161" s="307"/>
      <c r="D161" s="308"/>
      <c r="E161" s="309"/>
      <c r="F161" s="173">
        <f>C160</f>
        <v>0</v>
      </c>
      <c r="G161" s="313"/>
      <c r="H161" s="296"/>
      <c r="I161" s="297"/>
      <c r="J161" s="297"/>
      <c r="K161" s="298"/>
      <c r="L161" s="302"/>
      <c r="M161" s="314"/>
      <c r="N161" s="329"/>
      <c r="O161" s="330"/>
      <c r="P161" s="330"/>
      <c r="Q161" s="331"/>
      <c r="R161" s="326" t="s">
        <v>9</v>
      </c>
      <c r="S161" s="327"/>
      <c r="T161" s="328"/>
      <c r="U161" s="188" t="str">
        <f>IF(U160="","",IF(OR(U160="常-休1",U160="常-休2",U160="常-休3"),IF(OR($G160="非・専",$G160="非・兼"),"-",VLOOKUP(U160,'シフト記号表（勤務時間帯)'!$D$5:$L$45,9,FALSE)),VLOOKUP(U160,'シフト記号表（勤務時間帯)'!$D$5:$L$45,9,FALSE)))</f>
        <v/>
      </c>
      <c r="V161" s="189" t="str">
        <f>IF(V160="","",IF(OR(V160="常-休1",V160="常-休2",V160="常-休3"),IF(OR($G160="非・専",$G160="非・兼"),"-",VLOOKUP(V160,'シフト記号表（勤務時間帯)'!$D$5:$L$45,9,FALSE)),VLOOKUP(V160,'シフト記号表（勤務時間帯)'!$D$5:$L$45,9,FALSE)))</f>
        <v/>
      </c>
      <c r="W161" s="189" t="str">
        <f>IF(W160="","",IF(OR(W160="常-休1",W160="常-休2",W160="常-休3"),IF(OR($G160="非・専",$G160="非・兼"),"-",VLOOKUP(W160,'シフト記号表（勤務時間帯)'!$D$5:$L$45,9,FALSE)),VLOOKUP(W160,'シフト記号表（勤務時間帯)'!$D$5:$L$45,9,FALSE)))</f>
        <v/>
      </c>
      <c r="X161" s="189" t="str">
        <f>IF(X160="","",IF(OR(X160="常-休1",X160="常-休2",X160="常-休3"),IF(OR($G160="非・専",$G160="非・兼"),"-",VLOOKUP(X160,'シフト記号表（勤務時間帯)'!$D$5:$L$45,9,FALSE)),VLOOKUP(X160,'シフト記号表（勤務時間帯)'!$D$5:$L$45,9,FALSE)))</f>
        <v/>
      </c>
      <c r="Y161" s="189" t="str">
        <f>IF(Y160="","",IF(OR(Y160="常-休1",Y160="常-休2",Y160="常-休3"),IF(OR($G160="非・専",$G160="非・兼"),"-",VLOOKUP(Y160,'シフト記号表（勤務時間帯)'!$D$5:$L$45,9,FALSE)),VLOOKUP(Y160,'シフト記号表（勤務時間帯)'!$D$5:$L$45,9,FALSE)))</f>
        <v/>
      </c>
      <c r="Z161" s="189" t="str">
        <f>IF(Z160="","",IF(OR(Z160="常-休1",Z160="常-休2",Z160="常-休3"),IF(OR($G160="非・専",$G160="非・兼"),"-",VLOOKUP(Z160,'シフト記号表（勤務時間帯)'!$D$5:$L$45,9,FALSE)),VLOOKUP(Z160,'シフト記号表（勤務時間帯)'!$D$5:$L$45,9,FALSE)))</f>
        <v/>
      </c>
      <c r="AA161" s="190" t="str">
        <f>IF(AA160="","",IF(OR(AA160="常-休1",AA160="常-休2",AA160="常-休3"),IF(OR($G160="非・専",$G160="非・兼"),"-",VLOOKUP(AA160,'シフト記号表（勤務時間帯)'!$D$5:$L$45,9,FALSE)),VLOOKUP(AA160,'シフト記号表（勤務時間帯)'!$D$5:$L$45,9,FALSE)))</f>
        <v/>
      </c>
      <c r="AB161" s="188" t="str">
        <f>IF(AB160="","",IF(OR(AB160="常-休1",AB160="常-休2",AB160="常-休3"),IF(OR($G160="非・専",$G160="非・兼"),"-",VLOOKUP(AB160,'シフト記号表（勤務時間帯)'!$D$5:$L$45,9,FALSE)),VLOOKUP(AB160,'シフト記号表（勤務時間帯)'!$D$5:$L$45,9,FALSE)))</f>
        <v/>
      </c>
      <c r="AC161" s="189" t="str">
        <f>IF(AC160="","",IF(OR(AC160="常-休1",AC160="常-休2",AC160="常-休3"),IF(OR($G160="非・専",$G160="非・兼"),"-",VLOOKUP(AC160,'シフト記号表（勤務時間帯)'!$D$5:$L$45,9,FALSE)),VLOOKUP(AC160,'シフト記号表（勤務時間帯)'!$D$5:$L$45,9,FALSE)))</f>
        <v/>
      </c>
      <c r="AD161" s="189" t="str">
        <f>IF(AD160="","",IF(OR(AD160="常-休1",AD160="常-休2",AD160="常-休3"),IF(OR($G160="非・専",$G160="非・兼"),"-",VLOOKUP(AD160,'シフト記号表（勤務時間帯)'!$D$5:$L$45,9,FALSE)),VLOOKUP(AD160,'シフト記号表（勤務時間帯)'!$D$5:$L$45,9,FALSE)))</f>
        <v/>
      </c>
      <c r="AE161" s="189" t="str">
        <f>IF(AE160="","",IF(OR(AE160="常-休1",AE160="常-休2",AE160="常-休3"),IF(OR($G160="非・専",$G160="非・兼"),"-",VLOOKUP(AE160,'シフト記号表（勤務時間帯)'!$D$5:$L$45,9,FALSE)),VLOOKUP(AE160,'シフト記号表（勤務時間帯)'!$D$5:$L$45,9,FALSE)))</f>
        <v/>
      </c>
      <c r="AF161" s="189" t="str">
        <f>IF(AF160="","",IF(OR(AF160="常-休1",AF160="常-休2",AF160="常-休3"),IF(OR($G160="非・専",$G160="非・兼"),"-",VLOOKUP(AF160,'シフト記号表（勤務時間帯)'!$D$5:$L$45,9,FALSE)),VLOOKUP(AF160,'シフト記号表（勤務時間帯)'!$D$5:$L$45,9,FALSE)))</f>
        <v/>
      </c>
      <c r="AG161" s="189" t="str">
        <f>IF(AG160="","",IF(OR(AG160="常-休1",AG160="常-休2",AG160="常-休3"),IF(OR($G160="非・専",$G160="非・兼"),"-",VLOOKUP(AG160,'シフト記号表（勤務時間帯)'!$D$5:$L$45,9,FALSE)),VLOOKUP(AG160,'シフト記号表（勤務時間帯)'!$D$5:$L$45,9,FALSE)))</f>
        <v/>
      </c>
      <c r="AH161" s="190" t="str">
        <f>IF(AH160="","",IF(OR(AH160="常-休1",AH160="常-休2",AH160="常-休3"),IF(OR($G160="非・専",$G160="非・兼"),"-",VLOOKUP(AH160,'シフト記号表（勤務時間帯)'!$D$5:$L$45,9,FALSE)),VLOOKUP(AH160,'シフト記号表（勤務時間帯)'!$D$5:$L$45,9,FALSE)))</f>
        <v/>
      </c>
      <c r="AI161" s="188" t="str">
        <f>IF(AI160="","",IF(OR(AI160="常-休1",AI160="常-休2",AI160="常-休3"),IF(OR($G160="非・専",$G160="非・兼"),"-",VLOOKUP(AI160,'シフト記号表（勤務時間帯)'!$D$5:$L$45,9,FALSE)),VLOOKUP(AI160,'シフト記号表（勤務時間帯)'!$D$5:$L$45,9,FALSE)))</f>
        <v/>
      </c>
      <c r="AJ161" s="189" t="str">
        <f>IF(AJ160="","",IF(OR(AJ160="常-休1",AJ160="常-休2",AJ160="常-休3"),IF(OR($G160="非・専",$G160="非・兼"),"-",VLOOKUP(AJ160,'シフト記号表（勤務時間帯)'!$D$5:$L$45,9,FALSE)),VLOOKUP(AJ160,'シフト記号表（勤務時間帯)'!$D$5:$L$45,9,FALSE)))</f>
        <v/>
      </c>
      <c r="AK161" s="189" t="str">
        <f>IF(AK160="","",IF(OR(AK160="常-休1",AK160="常-休2",AK160="常-休3"),IF(OR($G160="非・専",$G160="非・兼"),"-",VLOOKUP(AK160,'シフト記号表（勤務時間帯)'!$D$5:$L$45,9,FALSE)),VLOOKUP(AK160,'シフト記号表（勤務時間帯)'!$D$5:$L$45,9,FALSE)))</f>
        <v/>
      </c>
      <c r="AL161" s="189" t="str">
        <f>IF(AL160="","",IF(OR(AL160="常-休1",AL160="常-休2",AL160="常-休3"),IF(OR($G160="非・専",$G160="非・兼"),"-",VLOOKUP(AL160,'シフト記号表（勤務時間帯)'!$D$5:$L$45,9,FALSE)),VLOOKUP(AL160,'シフト記号表（勤務時間帯)'!$D$5:$L$45,9,FALSE)))</f>
        <v/>
      </c>
      <c r="AM161" s="189" t="str">
        <f>IF(AM160="","",IF(OR(AM160="常-休1",AM160="常-休2",AM160="常-休3"),IF(OR($G160="非・専",$G160="非・兼"),"-",VLOOKUP(AM160,'シフト記号表（勤務時間帯)'!$D$5:$L$45,9,FALSE)),VLOOKUP(AM160,'シフト記号表（勤務時間帯)'!$D$5:$L$45,9,FALSE)))</f>
        <v/>
      </c>
      <c r="AN161" s="189" t="str">
        <f>IF(AN160="","",IF(OR(AN160="常-休1",AN160="常-休2",AN160="常-休3"),IF(OR($G160="非・専",$G160="非・兼"),"-",VLOOKUP(AN160,'シフト記号表（勤務時間帯)'!$D$5:$L$45,9,FALSE)),VLOOKUP(AN160,'シフト記号表（勤務時間帯)'!$D$5:$L$45,9,FALSE)))</f>
        <v/>
      </c>
      <c r="AO161" s="190" t="str">
        <f>IF(AO160="","",IF(OR(AO160="常-休1",AO160="常-休2",AO160="常-休3"),IF(OR($G160="非・専",$G160="非・兼"),"-",VLOOKUP(AO160,'シフト記号表（勤務時間帯)'!$D$5:$L$45,9,FALSE)),VLOOKUP(AO160,'シフト記号表（勤務時間帯)'!$D$5:$L$45,9,FALSE)))</f>
        <v/>
      </c>
      <c r="AP161" s="188" t="str">
        <f>IF(AP160="","",IF(OR(AP160="常-休1",AP160="常-休2",AP160="常-休3"),IF(OR($G160="非・専",$G160="非・兼"),"-",VLOOKUP(AP160,'シフト記号表（勤務時間帯)'!$D$5:$L$45,9,FALSE)),VLOOKUP(AP160,'シフト記号表（勤務時間帯)'!$D$5:$L$45,9,FALSE)))</f>
        <v/>
      </c>
      <c r="AQ161" s="189" t="str">
        <f>IF(AQ160="","",IF(OR(AQ160="常-休1",AQ160="常-休2",AQ160="常-休3"),IF(OR($G160="非・専",$G160="非・兼"),"-",VLOOKUP(AQ160,'シフト記号表（勤務時間帯)'!$D$5:$L$45,9,FALSE)),VLOOKUP(AQ160,'シフト記号表（勤務時間帯)'!$D$5:$L$45,9,FALSE)))</f>
        <v/>
      </c>
      <c r="AR161" s="189" t="str">
        <f>IF(AR160="","",IF(OR(AR160="常-休1",AR160="常-休2",AR160="常-休3"),IF(OR($G160="非・専",$G160="非・兼"),"-",VLOOKUP(AR160,'シフト記号表（勤務時間帯)'!$D$5:$L$45,9,FALSE)),VLOOKUP(AR160,'シフト記号表（勤務時間帯)'!$D$5:$L$45,9,FALSE)))</f>
        <v/>
      </c>
      <c r="AS161" s="189" t="str">
        <f>IF(AS160="","",IF(OR(AS160="常-休1",AS160="常-休2",AS160="常-休3"),IF(OR($G160="非・専",$G160="非・兼"),"-",VLOOKUP(AS160,'シフト記号表（勤務時間帯)'!$D$5:$L$45,9,FALSE)),VLOOKUP(AS160,'シフト記号表（勤務時間帯)'!$D$5:$L$45,9,FALSE)))</f>
        <v/>
      </c>
      <c r="AT161" s="189" t="str">
        <f>IF(AT160="","",IF(OR(AT160="常-休1",AT160="常-休2",AT160="常-休3"),IF(OR($G160="非・専",$G160="非・兼"),"-",VLOOKUP(AT160,'シフト記号表（勤務時間帯)'!$D$5:$L$45,9,FALSE)),VLOOKUP(AT160,'シフト記号表（勤務時間帯)'!$D$5:$L$45,9,FALSE)))</f>
        <v/>
      </c>
      <c r="AU161" s="189" t="str">
        <f>IF(AU160="","",IF(OR(AU160="常-休1",AU160="常-休2",AU160="常-休3"),IF(OR($G160="非・専",$G160="非・兼"),"-",VLOOKUP(AU160,'シフト記号表（勤務時間帯)'!$D$5:$L$45,9,FALSE)),VLOOKUP(AU160,'シフト記号表（勤務時間帯)'!$D$5:$L$45,9,FALSE)))</f>
        <v/>
      </c>
      <c r="AV161" s="190" t="str">
        <f>IF(AV160="","",IF(OR(AV160="常-休1",AV160="常-休2",AV160="常-休3"),IF(OR($G160="非・専",$G160="非・兼"),"-",VLOOKUP(AV160,'シフト記号表（勤務時間帯)'!$D$5:$L$45,9,FALSE)),VLOOKUP(AV160,'シフト記号表（勤務時間帯)'!$D$5:$L$45,9,FALSE)))</f>
        <v/>
      </c>
      <c r="AW161" s="188" t="str">
        <f>IF(AW160="","",IF(OR(AW160="常-休1",AW160="常-休2",AW160="常-休3"),IF(OR($G160="非・専",$G160="非・兼"),"-",VLOOKUP(AW160,'シフト記号表（勤務時間帯)'!$D$5:$L$45,9,FALSE)),VLOOKUP(AW160,'シフト記号表（勤務時間帯)'!$D$5:$L$45,9,FALSE)))</f>
        <v/>
      </c>
      <c r="AX161" s="189" t="str">
        <f>IF(AX160="","",IF(OR(AX160="常-休1",AX160="常-休2",AX160="常-休3"),IF(OR($G160="非・専",$G160="非・兼"),"-",VLOOKUP(AX160,'シフト記号表（勤務時間帯)'!$D$5:$L$45,9,FALSE)),VLOOKUP(AX160,'シフト記号表（勤務時間帯)'!$D$5:$L$45,9,FALSE)))</f>
        <v/>
      </c>
      <c r="AY161" s="190" t="str">
        <f>IF(AY160="","",IF(OR(AY160="常-休1",AY160="常-休2",AY160="常-休3"),IF(OR($G160="非・専",$G160="非・兼"),"-",VLOOKUP(AY160,'シフト記号表（勤務時間帯)'!$D$5:$L$45,9,FALSE)),VLOOKUP(AY160,'シフト記号表（勤務時間帯)'!$D$5:$L$45,9,FALSE)))</f>
        <v/>
      </c>
      <c r="AZ161" s="199">
        <f>IF($BE$3="予定",SUM(U161:AV161),IF($BE$3="実績",SUM(U161:AY161),""))</f>
        <v>0</v>
      </c>
      <c r="BA161" s="218">
        <f>AZ161-SUMIF(U162:AY162,"基準",U161:AY161)-SUMIF(U162:AY162,"医ケア",U161:AY161)-SUMIF(U162:AY162,"医連携",U161:AY161)</f>
        <v>0</v>
      </c>
      <c r="BB161" s="201">
        <f>SUMIF(U162:AY162,"基準",U161:AY161)</f>
        <v>0</v>
      </c>
      <c r="BC161" s="202" t="e">
        <f>AZ161/$BE$6</f>
        <v>#DIV/0!</v>
      </c>
      <c r="BD161" s="220" t="e">
        <f>BA161/$BE$6</f>
        <v>#DIV/0!</v>
      </c>
      <c r="BE161" s="321"/>
      <c r="BF161" s="322"/>
      <c r="BG161" s="322"/>
      <c r="BH161" s="322"/>
      <c r="BI161" s="323"/>
      <c r="BJ161" s="338"/>
    </row>
    <row r="162" spans="2:63" ht="20.25" customHeight="1" x14ac:dyDescent="0.4">
      <c r="B162" s="303"/>
      <c r="C162" s="310"/>
      <c r="D162" s="311"/>
      <c r="E162" s="312"/>
      <c r="F162" s="259"/>
      <c r="G162" s="313"/>
      <c r="H162" s="299"/>
      <c r="I162" s="300"/>
      <c r="J162" s="300"/>
      <c r="K162" s="301"/>
      <c r="L162" s="302"/>
      <c r="M162" s="314"/>
      <c r="N162" s="332"/>
      <c r="O162" s="333"/>
      <c r="P162" s="333"/>
      <c r="Q162" s="334"/>
      <c r="R162" s="335" t="str">
        <f>IF(COUNTIF(F161,"看護職員"),"基準・基準_加・医ケア基本報酬・医療連携",IF(COUNTIF(プルダウン・リスト!$C$32:$C$40,'別紙2-1　勤務体制・勤務形態一覧表（児通所）'!F161),"基準職員","－"))</f>
        <v>－</v>
      </c>
      <c r="S162" s="336"/>
      <c r="T162" s="337"/>
      <c r="U162" s="122"/>
      <c r="V162" s="123"/>
      <c r="W162" s="123"/>
      <c r="X162" s="123"/>
      <c r="Y162" s="123"/>
      <c r="Z162" s="123"/>
      <c r="AA162" s="124"/>
      <c r="AB162" s="122"/>
      <c r="AC162" s="123"/>
      <c r="AD162" s="123"/>
      <c r="AE162" s="123"/>
      <c r="AF162" s="123"/>
      <c r="AG162" s="123"/>
      <c r="AH162" s="124"/>
      <c r="AI162" s="122"/>
      <c r="AJ162" s="123"/>
      <c r="AK162" s="123"/>
      <c r="AL162" s="123"/>
      <c r="AM162" s="123"/>
      <c r="AN162" s="123"/>
      <c r="AO162" s="124"/>
      <c r="AP162" s="122"/>
      <c r="AQ162" s="123"/>
      <c r="AR162" s="123"/>
      <c r="AS162" s="123"/>
      <c r="AT162" s="123"/>
      <c r="AU162" s="123"/>
      <c r="AV162" s="124"/>
      <c r="AW162" s="122"/>
      <c r="AX162" s="123"/>
      <c r="AY162" s="124"/>
      <c r="AZ162" s="203"/>
      <c r="BA162" s="221"/>
      <c r="BB162" s="222"/>
      <c r="BC162" s="206"/>
      <c r="BD162" s="207"/>
      <c r="BE162" s="321"/>
      <c r="BF162" s="322"/>
      <c r="BG162" s="322"/>
      <c r="BH162" s="322"/>
      <c r="BI162" s="323"/>
      <c r="BJ162" s="338"/>
    </row>
    <row r="163" spans="2:63" ht="20.25" customHeight="1" x14ac:dyDescent="0.4">
      <c r="B163" s="303">
        <f t="shared" si="16"/>
        <v>48</v>
      </c>
      <c r="C163" s="304"/>
      <c r="D163" s="305"/>
      <c r="E163" s="306"/>
      <c r="F163" s="257"/>
      <c r="G163" s="313"/>
      <c r="H163" s="293"/>
      <c r="I163" s="294"/>
      <c r="J163" s="294"/>
      <c r="K163" s="295"/>
      <c r="L163" s="302"/>
      <c r="M163" s="314"/>
      <c r="N163" s="315"/>
      <c r="O163" s="316"/>
      <c r="P163" s="316"/>
      <c r="Q163" s="317"/>
      <c r="R163" s="318" t="s">
        <v>23</v>
      </c>
      <c r="S163" s="319"/>
      <c r="T163" s="320"/>
      <c r="U163" s="37"/>
      <c r="V163" s="38"/>
      <c r="W163" s="38"/>
      <c r="X163" s="38"/>
      <c r="Y163" s="38"/>
      <c r="Z163" s="38"/>
      <c r="AA163" s="39"/>
      <c r="AB163" s="37"/>
      <c r="AC163" s="38"/>
      <c r="AD163" s="38"/>
      <c r="AE163" s="38"/>
      <c r="AF163" s="38"/>
      <c r="AG163" s="38"/>
      <c r="AH163" s="39"/>
      <c r="AI163" s="37"/>
      <c r="AJ163" s="38"/>
      <c r="AK163" s="38"/>
      <c r="AL163" s="38"/>
      <c r="AM163" s="38"/>
      <c r="AN163" s="38"/>
      <c r="AO163" s="39"/>
      <c r="AP163" s="37"/>
      <c r="AQ163" s="38"/>
      <c r="AR163" s="38"/>
      <c r="AS163" s="38"/>
      <c r="AT163" s="38"/>
      <c r="AU163" s="38"/>
      <c r="AV163" s="39"/>
      <c r="AW163" s="37"/>
      <c r="AX163" s="38"/>
      <c r="AY163" s="39"/>
      <c r="AZ163" s="208"/>
      <c r="BA163" s="209"/>
      <c r="BB163" s="210"/>
      <c r="BC163" s="211"/>
      <c r="BD163" s="212"/>
      <c r="BE163" s="321"/>
      <c r="BF163" s="322"/>
      <c r="BG163" s="322"/>
      <c r="BH163" s="322"/>
      <c r="BI163" s="323"/>
      <c r="BJ163" s="338"/>
    </row>
    <row r="164" spans="2:63" ht="20.25" customHeight="1" x14ac:dyDescent="0.4">
      <c r="B164" s="303"/>
      <c r="C164" s="307"/>
      <c r="D164" s="308"/>
      <c r="E164" s="309"/>
      <c r="F164" s="173">
        <f>C163</f>
        <v>0</v>
      </c>
      <c r="G164" s="313"/>
      <c r="H164" s="296"/>
      <c r="I164" s="297"/>
      <c r="J164" s="297"/>
      <c r="K164" s="298"/>
      <c r="L164" s="302"/>
      <c r="M164" s="314"/>
      <c r="N164" s="329"/>
      <c r="O164" s="330"/>
      <c r="P164" s="330"/>
      <c r="Q164" s="331"/>
      <c r="R164" s="326" t="s">
        <v>9</v>
      </c>
      <c r="S164" s="327"/>
      <c r="T164" s="328"/>
      <c r="U164" s="188" t="str">
        <f>IF(U163="","",IF(OR(U163="常-休1",U163="常-休2",U163="常-休3"),IF(OR($G163="非・専",$G163="非・兼"),"-",VLOOKUP(U163,'シフト記号表（勤務時間帯)'!$D$5:$L$45,9,FALSE)),VLOOKUP(U163,'シフト記号表（勤務時間帯)'!$D$5:$L$45,9,FALSE)))</f>
        <v/>
      </c>
      <c r="V164" s="189" t="str">
        <f>IF(V163="","",IF(OR(V163="常-休1",V163="常-休2",V163="常-休3"),IF(OR($G163="非・専",$G163="非・兼"),"-",VLOOKUP(V163,'シフト記号表（勤務時間帯)'!$D$5:$L$45,9,FALSE)),VLOOKUP(V163,'シフト記号表（勤務時間帯)'!$D$5:$L$45,9,FALSE)))</f>
        <v/>
      </c>
      <c r="W164" s="189" t="str">
        <f>IF(W163="","",IF(OR(W163="常-休1",W163="常-休2",W163="常-休3"),IF(OR($G163="非・専",$G163="非・兼"),"-",VLOOKUP(W163,'シフト記号表（勤務時間帯)'!$D$5:$L$45,9,FALSE)),VLOOKUP(W163,'シフト記号表（勤務時間帯)'!$D$5:$L$45,9,FALSE)))</f>
        <v/>
      </c>
      <c r="X164" s="189" t="str">
        <f>IF(X163="","",IF(OR(X163="常-休1",X163="常-休2",X163="常-休3"),IF(OR($G163="非・専",$G163="非・兼"),"-",VLOOKUP(X163,'シフト記号表（勤務時間帯)'!$D$5:$L$45,9,FALSE)),VLOOKUP(X163,'シフト記号表（勤務時間帯)'!$D$5:$L$45,9,FALSE)))</f>
        <v/>
      </c>
      <c r="Y164" s="189" t="str">
        <f>IF(Y163="","",IF(OR(Y163="常-休1",Y163="常-休2",Y163="常-休3"),IF(OR($G163="非・専",$G163="非・兼"),"-",VLOOKUP(Y163,'シフト記号表（勤務時間帯)'!$D$5:$L$45,9,FALSE)),VLOOKUP(Y163,'シフト記号表（勤務時間帯)'!$D$5:$L$45,9,FALSE)))</f>
        <v/>
      </c>
      <c r="Z164" s="189" t="str">
        <f>IF(Z163="","",IF(OR(Z163="常-休1",Z163="常-休2",Z163="常-休3"),IF(OR($G163="非・専",$G163="非・兼"),"-",VLOOKUP(Z163,'シフト記号表（勤務時間帯)'!$D$5:$L$45,9,FALSE)),VLOOKUP(Z163,'シフト記号表（勤務時間帯)'!$D$5:$L$45,9,FALSE)))</f>
        <v/>
      </c>
      <c r="AA164" s="190" t="str">
        <f>IF(AA163="","",IF(OR(AA163="常-休1",AA163="常-休2",AA163="常-休3"),IF(OR($G163="非・専",$G163="非・兼"),"-",VLOOKUP(AA163,'シフト記号表（勤務時間帯)'!$D$5:$L$45,9,FALSE)),VLOOKUP(AA163,'シフト記号表（勤務時間帯)'!$D$5:$L$45,9,FALSE)))</f>
        <v/>
      </c>
      <c r="AB164" s="188" t="str">
        <f>IF(AB163="","",IF(OR(AB163="常-休1",AB163="常-休2",AB163="常-休3"),IF(OR($G163="非・専",$G163="非・兼"),"-",VLOOKUP(AB163,'シフト記号表（勤務時間帯)'!$D$5:$L$45,9,FALSE)),VLOOKUP(AB163,'シフト記号表（勤務時間帯)'!$D$5:$L$45,9,FALSE)))</f>
        <v/>
      </c>
      <c r="AC164" s="189" t="str">
        <f>IF(AC163="","",IF(OR(AC163="常-休1",AC163="常-休2",AC163="常-休3"),IF(OR($G163="非・専",$G163="非・兼"),"-",VLOOKUP(AC163,'シフト記号表（勤務時間帯)'!$D$5:$L$45,9,FALSE)),VLOOKUP(AC163,'シフト記号表（勤務時間帯)'!$D$5:$L$45,9,FALSE)))</f>
        <v/>
      </c>
      <c r="AD164" s="189" t="str">
        <f>IF(AD163="","",IF(OR(AD163="常-休1",AD163="常-休2",AD163="常-休3"),IF(OR($G163="非・専",$G163="非・兼"),"-",VLOOKUP(AD163,'シフト記号表（勤務時間帯)'!$D$5:$L$45,9,FALSE)),VLOOKUP(AD163,'シフト記号表（勤務時間帯)'!$D$5:$L$45,9,FALSE)))</f>
        <v/>
      </c>
      <c r="AE164" s="189" t="str">
        <f>IF(AE163="","",IF(OR(AE163="常-休1",AE163="常-休2",AE163="常-休3"),IF(OR($G163="非・専",$G163="非・兼"),"-",VLOOKUP(AE163,'シフト記号表（勤務時間帯)'!$D$5:$L$45,9,FALSE)),VLOOKUP(AE163,'シフト記号表（勤務時間帯)'!$D$5:$L$45,9,FALSE)))</f>
        <v/>
      </c>
      <c r="AF164" s="189" t="str">
        <f>IF(AF163="","",IF(OR(AF163="常-休1",AF163="常-休2",AF163="常-休3"),IF(OR($G163="非・専",$G163="非・兼"),"-",VLOOKUP(AF163,'シフト記号表（勤務時間帯)'!$D$5:$L$45,9,FALSE)),VLOOKUP(AF163,'シフト記号表（勤務時間帯)'!$D$5:$L$45,9,FALSE)))</f>
        <v/>
      </c>
      <c r="AG164" s="189" t="str">
        <f>IF(AG163="","",IF(OR(AG163="常-休1",AG163="常-休2",AG163="常-休3"),IF(OR($G163="非・専",$G163="非・兼"),"-",VLOOKUP(AG163,'シフト記号表（勤務時間帯)'!$D$5:$L$45,9,FALSE)),VLOOKUP(AG163,'シフト記号表（勤務時間帯)'!$D$5:$L$45,9,FALSE)))</f>
        <v/>
      </c>
      <c r="AH164" s="190" t="str">
        <f>IF(AH163="","",IF(OR(AH163="常-休1",AH163="常-休2",AH163="常-休3"),IF(OR($G163="非・専",$G163="非・兼"),"-",VLOOKUP(AH163,'シフト記号表（勤務時間帯)'!$D$5:$L$45,9,FALSE)),VLOOKUP(AH163,'シフト記号表（勤務時間帯)'!$D$5:$L$45,9,FALSE)))</f>
        <v/>
      </c>
      <c r="AI164" s="188" t="str">
        <f>IF(AI163="","",IF(OR(AI163="常-休1",AI163="常-休2",AI163="常-休3"),IF(OR($G163="非・専",$G163="非・兼"),"-",VLOOKUP(AI163,'シフト記号表（勤務時間帯)'!$D$5:$L$45,9,FALSE)),VLOOKUP(AI163,'シフト記号表（勤務時間帯)'!$D$5:$L$45,9,FALSE)))</f>
        <v/>
      </c>
      <c r="AJ164" s="189" t="str">
        <f>IF(AJ163="","",IF(OR(AJ163="常-休1",AJ163="常-休2",AJ163="常-休3"),IF(OR($G163="非・専",$G163="非・兼"),"-",VLOOKUP(AJ163,'シフト記号表（勤務時間帯)'!$D$5:$L$45,9,FALSE)),VLOOKUP(AJ163,'シフト記号表（勤務時間帯)'!$D$5:$L$45,9,FALSE)))</f>
        <v/>
      </c>
      <c r="AK164" s="189" t="str">
        <f>IF(AK163="","",IF(OR(AK163="常-休1",AK163="常-休2",AK163="常-休3"),IF(OR($G163="非・専",$G163="非・兼"),"-",VLOOKUP(AK163,'シフト記号表（勤務時間帯)'!$D$5:$L$45,9,FALSE)),VLOOKUP(AK163,'シフト記号表（勤務時間帯)'!$D$5:$L$45,9,FALSE)))</f>
        <v/>
      </c>
      <c r="AL164" s="189" t="str">
        <f>IF(AL163="","",IF(OR(AL163="常-休1",AL163="常-休2",AL163="常-休3"),IF(OR($G163="非・専",$G163="非・兼"),"-",VLOOKUP(AL163,'シフト記号表（勤務時間帯)'!$D$5:$L$45,9,FALSE)),VLOOKUP(AL163,'シフト記号表（勤務時間帯)'!$D$5:$L$45,9,FALSE)))</f>
        <v/>
      </c>
      <c r="AM164" s="189" t="str">
        <f>IF(AM163="","",IF(OR(AM163="常-休1",AM163="常-休2",AM163="常-休3"),IF(OR($G163="非・専",$G163="非・兼"),"-",VLOOKUP(AM163,'シフト記号表（勤務時間帯)'!$D$5:$L$45,9,FALSE)),VLOOKUP(AM163,'シフト記号表（勤務時間帯)'!$D$5:$L$45,9,FALSE)))</f>
        <v/>
      </c>
      <c r="AN164" s="189" t="str">
        <f>IF(AN163="","",IF(OR(AN163="常-休1",AN163="常-休2",AN163="常-休3"),IF(OR($G163="非・専",$G163="非・兼"),"-",VLOOKUP(AN163,'シフト記号表（勤務時間帯)'!$D$5:$L$45,9,FALSE)),VLOOKUP(AN163,'シフト記号表（勤務時間帯)'!$D$5:$L$45,9,FALSE)))</f>
        <v/>
      </c>
      <c r="AO164" s="190" t="str">
        <f>IF(AO163="","",IF(OR(AO163="常-休1",AO163="常-休2",AO163="常-休3"),IF(OR($G163="非・専",$G163="非・兼"),"-",VLOOKUP(AO163,'シフト記号表（勤務時間帯)'!$D$5:$L$45,9,FALSE)),VLOOKUP(AO163,'シフト記号表（勤務時間帯)'!$D$5:$L$45,9,FALSE)))</f>
        <v/>
      </c>
      <c r="AP164" s="188" t="str">
        <f>IF(AP163="","",IF(OR(AP163="常-休1",AP163="常-休2",AP163="常-休3"),IF(OR($G163="非・専",$G163="非・兼"),"-",VLOOKUP(AP163,'シフト記号表（勤務時間帯)'!$D$5:$L$45,9,FALSE)),VLOOKUP(AP163,'シフト記号表（勤務時間帯)'!$D$5:$L$45,9,FALSE)))</f>
        <v/>
      </c>
      <c r="AQ164" s="189" t="str">
        <f>IF(AQ163="","",IF(OR(AQ163="常-休1",AQ163="常-休2",AQ163="常-休3"),IF(OR($G163="非・専",$G163="非・兼"),"-",VLOOKUP(AQ163,'シフト記号表（勤務時間帯)'!$D$5:$L$45,9,FALSE)),VLOOKUP(AQ163,'シフト記号表（勤務時間帯)'!$D$5:$L$45,9,FALSE)))</f>
        <v/>
      </c>
      <c r="AR164" s="189" t="str">
        <f>IF(AR163="","",IF(OR(AR163="常-休1",AR163="常-休2",AR163="常-休3"),IF(OR($G163="非・専",$G163="非・兼"),"-",VLOOKUP(AR163,'シフト記号表（勤務時間帯)'!$D$5:$L$45,9,FALSE)),VLOOKUP(AR163,'シフト記号表（勤務時間帯)'!$D$5:$L$45,9,FALSE)))</f>
        <v/>
      </c>
      <c r="AS164" s="189" t="str">
        <f>IF(AS163="","",IF(OR(AS163="常-休1",AS163="常-休2",AS163="常-休3"),IF(OR($G163="非・専",$G163="非・兼"),"-",VLOOKUP(AS163,'シフト記号表（勤務時間帯)'!$D$5:$L$45,9,FALSE)),VLOOKUP(AS163,'シフト記号表（勤務時間帯)'!$D$5:$L$45,9,FALSE)))</f>
        <v/>
      </c>
      <c r="AT164" s="189" t="str">
        <f>IF(AT163="","",IF(OR(AT163="常-休1",AT163="常-休2",AT163="常-休3"),IF(OR($G163="非・専",$G163="非・兼"),"-",VLOOKUP(AT163,'シフト記号表（勤務時間帯)'!$D$5:$L$45,9,FALSE)),VLOOKUP(AT163,'シフト記号表（勤務時間帯)'!$D$5:$L$45,9,FALSE)))</f>
        <v/>
      </c>
      <c r="AU164" s="189" t="str">
        <f>IF(AU163="","",IF(OR(AU163="常-休1",AU163="常-休2",AU163="常-休3"),IF(OR($G163="非・専",$G163="非・兼"),"-",VLOOKUP(AU163,'シフト記号表（勤務時間帯)'!$D$5:$L$45,9,FALSE)),VLOOKUP(AU163,'シフト記号表（勤務時間帯)'!$D$5:$L$45,9,FALSE)))</f>
        <v/>
      </c>
      <c r="AV164" s="190" t="str">
        <f>IF(AV163="","",IF(OR(AV163="常-休1",AV163="常-休2",AV163="常-休3"),IF(OR($G163="非・専",$G163="非・兼"),"-",VLOOKUP(AV163,'シフト記号表（勤務時間帯)'!$D$5:$L$45,9,FALSE)),VLOOKUP(AV163,'シフト記号表（勤務時間帯)'!$D$5:$L$45,9,FALSE)))</f>
        <v/>
      </c>
      <c r="AW164" s="188" t="str">
        <f>IF(AW163="","",IF(OR(AW163="常-休1",AW163="常-休2",AW163="常-休3"),IF(OR($G163="非・専",$G163="非・兼"),"-",VLOOKUP(AW163,'シフト記号表（勤務時間帯)'!$D$5:$L$45,9,FALSE)),VLOOKUP(AW163,'シフト記号表（勤務時間帯)'!$D$5:$L$45,9,FALSE)))</f>
        <v/>
      </c>
      <c r="AX164" s="189" t="str">
        <f>IF(AX163="","",IF(OR(AX163="常-休1",AX163="常-休2",AX163="常-休3"),IF(OR($G163="非・専",$G163="非・兼"),"-",VLOOKUP(AX163,'シフト記号表（勤務時間帯)'!$D$5:$L$45,9,FALSE)),VLOOKUP(AX163,'シフト記号表（勤務時間帯)'!$D$5:$L$45,9,FALSE)))</f>
        <v/>
      </c>
      <c r="AY164" s="190" t="str">
        <f>IF(AY163="","",IF(OR(AY163="常-休1",AY163="常-休2",AY163="常-休3"),IF(OR($G163="非・専",$G163="非・兼"),"-",VLOOKUP(AY163,'シフト記号表（勤務時間帯)'!$D$5:$L$45,9,FALSE)),VLOOKUP(AY163,'シフト記号表（勤務時間帯)'!$D$5:$L$45,9,FALSE)))</f>
        <v/>
      </c>
      <c r="AZ164" s="199">
        <f>IF($BE$3="予定",SUM(U164:AV164),IF($BE$3="実績",SUM(U164:AY164),""))</f>
        <v>0</v>
      </c>
      <c r="BA164" s="218">
        <f>AZ164-SUMIF(U165:AY165,"基準",U164:AY164)-SUMIF(U165:AY165,"医ケア",U164:AY164)-SUMIF(U165:AY165,"医連携",U164:AY164)</f>
        <v>0</v>
      </c>
      <c r="BB164" s="201">
        <f>SUMIF(U165:AY165,"基準",U164:AY164)</f>
        <v>0</v>
      </c>
      <c r="BC164" s="202" t="e">
        <f>AZ164/$BE$6</f>
        <v>#DIV/0!</v>
      </c>
      <c r="BD164" s="220" t="e">
        <f>BA164/$BE$6</f>
        <v>#DIV/0!</v>
      </c>
      <c r="BE164" s="321"/>
      <c r="BF164" s="322"/>
      <c r="BG164" s="322"/>
      <c r="BH164" s="322"/>
      <c r="BI164" s="323"/>
      <c r="BJ164" s="338"/>
    </row>
    <row r="165" spans="2:63" ht="20.25" customHeight="1" x14ac:dyDescent="0.4">
      <c r="B165" s="303"/>
      <c r="C165" s="310"/>
      <c r="D165" s="311"/>
      <c r="E165" s="312"/>
      <c r="F165" s="259"/>
      <c r="G165" s="313"/>
      <c r="H165" s="299"/>
      <c r="I165" s="300"/>
      <c r="J165" s="300"/>
      <c r="K165" s="301"/>
      <c r="L165" s="302"/>
      <c r="M165" s="314"/>
      <c r="N165" s="332"/>
      <c r="O165" s="333"/>
      <c r="P165" s="333"/>
      <c r="Q165" s="334"/>
      <c r="R165" s="335" t="str">
        <f>IF(COUNTIF(F164,"看護職員"),"基準・基準_加・医ケア基本報酬・医療連携",IF(COUNTIF(プルダウン・リスト!$C$32:$C$40,'別紙2-1　勤務体制・勤務形態一覧表（児通所）'!F164),"基準職員","－"))</f>
        <v>－</v>
      </c>
      <c r="S165" s="336"/>
      <c r="T165" s="337"/>
      <c r="U165" s="122"/>
      <c r="V165" s="123"/>
      <c r="W165" s="123"/>
      <c r="X165" s="123"/>
      <c r="Y165" s="123"/>
      <c r="Z165" s="123"/>
      <c r="AA165" s="124"/>
      <c r="AB165" s="122"/>
      <c r="AC165" s="123"/>
      <c r="AD165" s="123"/>
      <c r="AE165" s="123"/>
      <c r="AF165" s="123"/>
      <c r="AG165" s="123"/>
      <c r="AH165" s="124"/>
      <c r="AI165" s="122"/>
      <c r="AJ165" s="123"/>
      <c r="AK165" s="123"/>
      <c r="AL165" s="123"/>
      <c r="AM165" s="123"/>
      <c r="AN165" s="123"/>
      <c r="AO165" s="124"/>
      <c r="AP165" s="122"/>
      <c r="AQ165" s="123"/>
      <c r="AR165" s="123"/>
      <c r="AS165" s="123"/>
      <c r="AT165" s="123"/>
      <c r="AU165" s="123"/>
      <c r="AV165" s="124"/>
      <c r="AW165" s="122"/>
      <c r="AX165" s="123"/>
      <c r="AY165" s="124"/>
      <c r="AZ165" s="203"/>
      <c r="BA165" s="204"/>
      <c r="BB165" s="205"/>
      <c r="BC165" s="206"/>
      <c r="BD165" s="207"/>
      <c r="BE165" s="321"/>
      <c r="BF165" s="322"/>
      <c r="BG165" s="322"/>
      <c r="BH165" s="322"/>
      <c r="BI165" s="323"/>
      <c r="BJ165" s="338"/>
    </row>
    <row r="166" spans="2:63" ht="20.25" customHeight="1" x14ac:dyDescent="0.4">
      <c r="B166" s="303">
        <f t="shared" si="17"/>
        <v>49</v>
      </c>
      <c r="C166" s="304"/>
      <c r="D166" s="305"/>
      <c r="E166" s="306"/>
      <c r="F166" s="257"/>
      <c r="G166" s="313"/>
      <c r="H166" s="293"/>
      <c r="I166" s="294"/>
      <c r="J166" s="294"/>
      <c r="K166" s="295"/>
      <c r="L166" s="302"/>
      <c r="M166" s="314"/>
      <c r="N166" s="315"/>
      <c r="O166" s="316"/>
      <c r="P166" s="316"/>
      <c r="Q166" s="317"/>
      <c r="R166" s="318" t="s">
        <v>23</v>
      </c>
      <c r="S166" s="319"/>
      <c r="T166" s="320"/>
      <c r="U166" s="37"/>
      <c r="V166" s="38"/>
      <c r="W166" s="38"/>
      <c r="X166" s="38"/>
      <c r="Y166" s="38"/>
      <c r="Z166" s="38"/>
      <c r="AA166" s="39"/>
      <c r="AB166" s="37"/>
      <c r="AC166" s="38"/>
      <c r="AD166" s="38"/>
      <c r="AE166" s="38"/>
      <c r="AF166" s="38"/>
      <c r="AG166" s="38"/>
      <c r="AH166" s="39"/>
      <c r="AI166" s="37"/>
      <c r="AJ166" s="38"/>
      <c r="AK166" s="38"/>
      <c r="AL166" s="38"/>
      <c r="AM166" s="38"/>
      <c r="AN166" s="38"/>
      <c r="AO166" s="39"/>
      <c r="AP166" s="37"/>
      <c r="AQ166" s="38"/>
      <c r="AR166" s="38"/>
      <c r="AS166" s="38"/>
      <c r="AT166" s="38"/>
      <c r="AU166" s="38"/>
      <c r="AV166" s="39"/>
      <c r="AW166" s="37"/>
      <c r="AX166" s="38"/>
      <c r="AY166" s="39"/>
      <c r="AZ166" s="208"/>
      <c r="BA166" s="209"/>
      <c r="BB166" s="210"/>
      <c r="BC166" s="211"/>
      <c r="BD166" s="212"/>
      <c r="BE166" s="321"/>
      <c r="BF166" s="322"/>
      <c r="BG166" s="322"/>
      <c r="BH166" s="322"/>
      <c r="BI166" s="323"/>
      <c r="BJ166" s="338"/>
    </row>
    <row r="167" spans="2:63" ht="20.25" customHeight="1" x14ac:dyDescent="0.4">
      <c r="B167" s="303"/>
      <c r="C167" s="307"/>
      <c r="D167" s="308"/>
      <c r="E167" s="309"/>
      <c r="F167" s="173">
        <f>C166</f>
        <v>0</v>
      </c>
      <c r="G167" s="313"/>
      <c r="H167" s="296"/>
      <c r="I167" s="297"/>
      <c r="J167" s="297"/>
      <c r="K167" s="298"/>
      <c r="L167" s="302"/>
      <c r="M167" s="314"/>
      <c r="N167" s="329"/>
      <c r="O167" s="330"/>
      <c r="P167" s="330"/>
      <c r="Q167" s="331"/>
      <c r="R167" s="326" t="s">
        <v>9</v>
      </c>
      <c r="S167" s="327"/>
      <c r="T167" s="328"/>
      <c r="U167" s="188" t="str">
        <f>IF(U166="","",IF(OR(U166="常-休1",U166="常-休2",U166="常-休3"),IF(OR($G166="非・専",$G166="非・兼"),"-",VLOOKUP(U166,'シフト記号表（勤務時間帯)'!$D$5:$L$45,9,FALSE)),VLOOKUP(U166,'シフト記号表（勤務時間帯)'!$D$5:$L$45,9,FALSE)))</f>
        <v/>
      </c>
      <c r="V167" s="189" t="str">
        <f>IF(V166="","",IF(OR(V166="常-休1",V166="常-休2",V166="常-休3"),IF(OR($G166="非・専",$G166="非・兼"),"-",VLOOKUP(V166,'シフト記号表（勤務時間帯)'!$D$5:$L$45,9,FALSE)),VLOOKUP(V166,'シフト記号表（勤務時間帯)'!$D$5:$L$45,9,FALSE)))</f>
        <v/>
      </c>
      <c r="W167" s="189" t="str">
        <f>IF(W166="","",IF(OR(W166="常-休1",W166="常-休2",W166="常-休3"),IF(OR($G166="非・専",$G166="非・兼"),"-",VLOOKUP(W166,'シフト記号表（勤務時間帯)'!$D$5:$L$45,9,FALSE)),VLOOKUP(W166,'シフト記号表（勤務時間帯)'!$D$5:$L$45,9,FALSE)))</f>
        <v/>
      </c>
      <c r="X167" s="189" t="str">
        <f>IF(X166="","",IF(OR(X166="常-休1",X166="常-休2",X166="常-休3"),IF(OR($G166="非・専",$G166="非・兼"),"-",VLOOKUP(X166,'シフト記号表（勤務時間帯)'!$D$5:$L$45,9,FALSE)),VLOOKUP(X166,'シフト記号表（勤務時間帯)'!$D$5:$L$45,9,FALSE)))</f>
        <v/>
      </c>
      <c r="Y167" s="189" t="str">
        <f>IF(Y166="","",IF(OR(Y166="常-休1",Y166="常-休2",Y166="常-休3"),IF(OR($G166="非・専",$G166="非・兼"),"-",VLOOKUP(Y166,'シフト記号表（勤務時間帯)'!$D$5:$L$45,9,FALSE)),VLOOKUP(Y166,'シフト記号表（勤務時間帯)'!$D$5:$L$45,9,FALSE)))</f>
        <v/>
      </c>
      <c r="Z167" s="189" t="str">
        <f>IF(Z166="","",IF(OR(Z166="常-休1",Z166="常-休2",Z166="常-休3"),IF(OR($G166="非・専",$G166="非・兼"),"-",VLOOKUP(Z166,'シフト記号表（勤務時間帯)'!$D$5:$L$45,9,FALSE)),VLOOKUP(Z166,'シフト記号表（勤務時間帯)'!$D$5:$L$45,9,FALSE)))</f>
        <v/>
      </c>
      <c r="AA167" s="190" t="str">
        <f>IF(AA166="","",IF(OR(AA166="常-休1",AA166="常-休2",AA166="常-休3"),IF(OR($G166="非・専",$G166="非・兼"),"-",VLOOKUP(AA166,'シフト記号表（勤務時間帯)'!$D$5:$L$45,9,FALSE)),VLOOKUP(AA166,'シフト記号表（勤務時間帯)'!$D$5:$L$45,9,FALSE)))</f>
        <v/>
      </c>
      <c r="AB167" s="188" t="str">
        <f>IF(AB166="","",IF(OR(AB166="常-休1",AB166="常-休2",AB166="常-休3"),IF(OR($G166="非・専",$G166="非・兼"),"-",VLOOKUP(AB166,'シフト記号表（勤務時間帯)'!$D$5:$L$45,9,FALSE)),VLOOKUP(AB166,'シフト記号表（勤務時間帯)'!$D$5:$L$45,9,FALSE)))</f>
        <v/>
      </c>
      <c r="AC167" s="189" t="str">
        <f>IF(AC166="","",IF(OR(AC166="常-休1",AC166="常-休2",AC166="常-休3"),IF(OR($G166="非・専",$G166="非・兼"),"-",VLOOKUP(AC166,'シフト記号表（勤務時間帯)'!$D$5:$L$45,9,FALSE)),VLOOKUP(AC166,'シフト記号表（勤務時間帯)'!$D$5:$L$45,9,FALSE)))</f>
        <v/>
      </c>
      <c r="AD167" s="189" t="str">
        <f>IF(AD166="","",IF(OR(AD166="常-休1",AD166="常-休2",AD166="常-休3"),IF(OR($G166="非・専",$G166="非・兼"),"-",VLOOKUP(AD166,'シフト記号表（勤務時間帯)'!$D$5:$L$45,9,FALSE)),VLOOKUP(AD166,'シフト記号表（勤務時間帯)'!$D$5:$L$45,9,FALSE)))</f>
        <v/>
      </c>
      <c r="AE167" s="189" t="str">
        <f>IF(AE166="","",IF(OR(AE166="常-休1",AE166="常-休2",AE166="常-休3"),IF(OR($G166="非・専",$G166="非・兼"),"-",VLOOKUP(AE166,'シフト記号表（勤務時間帯)'!$D$5:$L$45,9,FALSE)),VLOOKUP(AE166,'シフト記号表（勤務時間帯)'!$D$5:$L$45,9,FALSE)))</f>
        <v/>
      </c>
      <c r="AF167" s="189" t="str">
        <f>IF(AF166="","",IF(OR(AF166="常-休1",AF166="常-休2",AF166="常-休3"),IF(OR($G166="非・専",$G166="非・兼"),"-",VLOOKUP(AF166,'シフト記号表（勤務時間帯)'!$D$5:$L$45,9,FALSE)),VLOOKUP(AF166,'シフト記号表（勤務時間帯)'!$D$5:$L$45,9,FALSE)))</f>
        <v/>
      </c>
      <c r="AG167" s="189" t="str">
        <f>IF(AG166="","",IF(OR(AG166="常-休1",AG166="常-休2",AG166="常-休3"),IF(OR($G166="非・専",$G166="非・兼"),"-",VLOOKUP(AG166,'シフト記号表（勤務時間帯)'!$D$5:$L$45,9,FALSE)),VLOOKUP(AG166,'シフト記号表（勤務時間帯)'!$D$5:$L$45,9,FALSE)))</f>
        <v/>
      </c>
      <c r="AH167" s="190" t="str">
        <f>IF(AH166="","",IF(OR(AH166="常-休1",AH166="常-休2",AH166="常-休3"),IF(OR($G166="非・専",$G166="非・兼"),"-",VLOOKUP(AH166,'シフト記号表（勤務時間帯)'!$D$5:$L$45,9,FALSE)),VLOOKUP(AH166,'シフト記号表（勤務時間帯)'!$D$5:$L$45,9,FALSE)))</f>
        <v/>
      </c>
      <c r="AI167" s="188" t="str">
        <f>IF(AI166="","",IF(OR(AI166="常-休1",AI166="常-休2",AI166="常-休3"),IF(OR($G166="非・専",$G166="非・兼"),"-",VLOOKUP(AI166,'シフト記号表（勤務時間帯)'!$D$5:$L$45,9,FALSE)),VLOOKUP(AI166,'シフト記号表（勤務時間帯)'!$D$5:$L$45,9,FALSE)))</f>
        <v/>
      </c>
      <c r="AJ167" s="189" t="str">
        <f>IF(AJ166="","",IF(OR(AJ166="常-休1",AJ166="常-休2",AJ166="常-休3"),IF(OR($G166="非・専",$G166="非・兼"),"-",VLOOKUP(AJ166,'シフト記号表（勤務時間帯)'!$D$5:$L$45,9,FALSE)),VLOOKUP(AJ166,'シフト記号表（勤務時間帯)'!$D$5:$L$45,9,FALSE)))</f>
        <v/>
      </c>
      <c r="AK167" s="189" t="str">
        <f>IF(AK166="","",IF(OR(AK166="常-休1",AK166="常-休2",AK166="常-休3"),IF(OR($G166="非・専",$G166="非・兼"),"-",VLOOKUP(AK166,'シフト記号表（勤務時間帯)'!$D$5:$L$45,9,FALSE)),VLOOKUP(AK166,'シフト記号表（勤務時間帯)'!$D$5:$L$45,9,FALSE)))</f>
        <v/>
      </c>
      <c r="AL167" s="189" t="str">
        <f>IF(AL166="","",IF(OR(AL166="常-休1",AL166="常-休2",AL166="常-休3"),IF(OR($G166="非・専",$G166="非・兼"),"-",VLOOKUP(AL166,'シフト記号表（勤務時間帯)'!$D$5:$L$45,9,FALSE)),VLOOKUP(AL166,'シフト記号表（勤務時間帯)'!$D$5:$L$45,9,FALSE)))</f>
        <v/>
      </c>
      <c r="AM167" s="189" t="str">
        <f>IF(AM166="","",IF(OR(AM166="常-休1",AM166="常-休2",AM166="常-休3"),IF(OR($G166="非・専",$G166="非・兼"),"-",VLOOKUP(AM166,'シフト記号表（勤務時間帯)'!$D$5:$L$45,9,FALSE)),VLOOKUP(AM166,'シフト記号表（勤務時間帯)'!$D$5:$L$45,9,FALSE)))</f>
        <v/>
      </c>
      <c r="AN167" s="189" t="str">
        <f>IF(AN166="","",IF(OR(AN166="常-休1",AN166="常-休2",AN166="常-休3"),IF(OR($G166="非・専",$G166="非・兼"),"-",VLOOKUP(AN166,'シフト記号表（勤務時間帯)'!$D$5:$L$45,9,FALSE)),VLOOKUP(AN166,'シフト記号表（勤務時間帯)'!$D$5:$L$45,9,FALSE)))</f>
        <v/>
      </c>
      <c r="AO167" s="190" t="str">
        <f>IF(AO166="","",IF(OR(AO166="常-休1",AO166="常-休2",AO166="常-休3"),IF(OR($G166="非・専",$G166="非・兼"),"-",VLOOKUP(AO166,'シフト記号表（勤務時間帯)'!$D$5:$L$45,9,FALSE)),VLOOKUP(AO166,'シフト記号表（勤務時間帯)'!$D$5:$L$45,9,FALSE)))</f>
        <v/>
      </c>
      <c r="AP167" s="188" t="str">
        <f>IF(AP166="","",IF(OR(AP166="常-休1",AP166="常-休2",AP166="常-休3"),IF(OR($G166="非・専",$G166="非・兼"),"-",VLOOKUP(AP166,'シフト記号表（勤務時間帯)'!$D$5:$L$45,9,FALSE)),VLOOKUP(AP166,'シフト記号表（勤務時間帯)'!$D$5:$L$45,9,FALSE)))</f>
        <v/>
      </c>
      <c r="AQ167" s="189" t="str">
        <f>IF(AQ166="","",IF(OR(AQ166="常-休1",AQ166="常-休2",AQ166="常-休3"),IF(OR($G166="非・専",$G166="非・兼"),"-",VLOOKUP(AQ166,'シフト記号表（勤務時間帯)'!$D$5:$L$45,9,FALSE)),VLOOKUP(AQ166,'シフト記号表（勤務時間帯)'!$D$5:$L$45,9,FALSE)))</f>
        <v/>
      </c>
      <c r="AR167" s="189" t="str">
        <f>IF(AR166="","",IF(OR(AR166="常-休1",AR166="常-休2",AR166="常-休3"),IF(OR($G166="非・専",$G166="非・兼"),"-",VLOOKUP(AR166,'シフト記号表（勤務時間帯)'!$D$5:$L$45,9,FALSE)),VLOOKUP(AR166,'シフト記号表（勤務時間帯)'!$D$5:$L$45,9,FALSE)))</f>
        <v/>
      </c>
      <c r="AS167" s="189" t="str">
        <f>IF(AS166="","",IF(OR(AS166="常-休1",AS166="常-休2",AS166="常-休3"),IF(OR($G166="非・専",$G166="非・兼"),"-",VLOOKUP(AS166,'シフト記号表（勤務時間帯)'!$D$5:$L$45,9,FALSE)),VLOOKUP(AS166,'シフト記号表（勤務時間帯)'!$D$5:$L$45,9,FALSE)))</f>
        <v/>
      </c>
      <c r="AT167" s="189" t="str">
        <f>IF(AT166="","",IF(OR(AT166="常-休1",AT166="常-休2",AT166="常-休3"),IF(OR($G166="非・専",$G166="非・兼"),"-",VLOOKUP(AT166,'シフト記号表（勤務時間帯)'!$D$5:$L$45,9,FALSE)),VLOOKUP(AT166,'シフト記号表（勤務時間帯)'!$D$5:$L$45,9,FALSE)))</f>
        <v/>
      </c>
      <c r="AU167" s="189" t="str">
        <f>IF(AU166="","",IF(OR(AU166="常-休1",AU166="常-休2",AU166="常-休3"),IF(OR($G166="非・専",$G166="非・兼"),"-",VLOOKUP(AU166,'シフト記号表（勤務時間帯)'!$D$5:$L$45,9,FALSE)),VLOOKUP(AU166,'シフト記号表（勤務時間帯)'!$D$5:$L$45,9,FALSE)))</f>
        <v/>
      </c>
      <c r="AV167" s="190" t="str">
        <f>IF(AV166="","",IF(OR(AV166="常-休1",AV166="常-休2",AV166="常-休3"),IF(OR($G166="非・専",$G166="非・兼"),"-",VLOOKUP(AV166,'シフト記号表（勤務時間帯)'!$D$5:$L$45,9,FALSE)),VLOOKUP(AV166,'シフト記号表（勤務時間帯)'!$D$5:$L$45,9,FALSE)))</f>
        <v/>
      </c>
      <c r="AW167" s="188" t="str">
        <f>IF(AW166="","",IF(OR(AW166="常-休1",AW166="常-休2",AW166="常-休3"),IF(OR($G166="非・専",$G166="非・兼"),"-",VLOOKUP(AW166,'シフト記号表（勤務時間帯)'!$D$5:$L$45,9,FALSE)),VLOOKUP(AW166,'シフト記号表（勤務時間帯)'!$D$5:$L$45,9,FALSE)))</f>
        <v/>
      </c>
      <c r="AX167" s="189" t="str">
        <f>IF(AX166="","",IF(OR(AX166="常-休1",AX166="常-休2",AX166="常-休3"),IF(OR($G166="非・専",$G166="非・兼"),"-",VLOOKUP(AX166,'シフト記号表（勤務時間帯)'!$D$5:$L$45,9,FALSE)),VLOOKUP(AX166,'シフト記号表（勤務時間帯)'!$D$5:$L$45,9,FALSE)))</f>
        <v/>
      </c>
      <c r="AY167" s="190" t="str">
        <f>IF(AY166="","",IF(OR(AY166="常-休1",AY166="常-休2",AY166="常-休3"),IF(OR($G166="非・専",$G166="非・兼"),"-",VLOOKUP(AY166,'シフト記号表（勤務時間帯)'!$D$5:$L$45,9,FALSE)),VLOOKUP(AY166,'シフト記号表（勤務時間帯)'!$D$5:$L$45,9,FALSE)))</f>
        <v/>
      </c>
      <c r="AZ167" s="199">
        <f>IF($BE$3="予定",SUM(U167:AV167),IF($BE$3="実績",SUM(U167:AY167),""))</f>
        <v>0</v>
      </c>
      <c r="BA167" s="218">
        <f>AZ167-SUMIF(U168:AY168,"基準",U167:AY167)-SUMIF(U168:AY168,"医ケア",U167:AY167)-SUMIF(U168:AY168,"医連携",U167:AY167)</f>
        <v>0</v>
      </c>
      <c r="BB167" s="201">
        <f>SUMIF(U168:AY168,"基準",U167:AY167)</f>
        <v>0</v>
      </c>
      <c r="BC167" s="202" t="e">
        <f>AZ167/$BE$6</f>
        <v>#DIV/0!</v>
      </c>
      <c r="BD167" s="220" t="e">
        <f>BA167/$BE$6</f>
        <v>#DIV/0!</v>
      </c>
      <c r="BE167" s="321"/>
      <c r="BF167" s="322"/>
      <c r="BG167" s="322"/>
      <c r="BH167" s="322"/>
      <c r="BI167" s="323"/>
      <c r="BJ167" s="338"/>
    </row>
    <row r="168" spans="2:63" ht="20.25" customHeight="1" x14ac:dyDescent="0.4">
      <c r="B168" s="303"/>
      <c r="C168" s="310"/>
      <c r="D168" s="311"/>
      <c r="E168" s="312"/>
      <c r="F168" s="259"/>
      <c r="G168" s="313"/>
      <c r="H168" s="299"/>
      <c r="I168" s="300"/>
      <c r="J168" s="300"/>
      <c r="K168" s="301"/>
      <c r="L168" s="302"/>
      <c r="M168" s="314"/>
      <c r="N168" s="332"/>
      <c r="O168" s="333"/>
      <c r="P168" s="333"/>
      <c r="Q168" s="334"/>
      <c r="R168" s="335" t="str">
        <f>IF(COUNTIF(F167,"看護職員"),"基準・基準_加・医ケア基本報酬・医療連携",IF(COUNTIF(プルダウン・リスト!$C$32:$C$40,'別紙2-1　勤務体制・勤務形態一覧表（児通所）'!F167),"基準職員","－"))</f>
        <v>－</v>
      </c>
      <c r="S168" s="336"/>
      <c r="T168" s="337"/>
      <c r="U168" s="122"/>
      <c r="V168" s="123"/>
      <c r="W168" s="123"/>
      <c r="X168" s="123"/>
      <c r="Y168" s="123"/>
      <c r="Z168" s="123"/>
      <c r="AA168" s="124"/>
      <c r="AB168" s="122"/>
      <c r="AC168" s="123"/>
      <c r="AD168" s="123"/>
      <c r="AE168" s="123"/>
      <c r="AF168" s="123"/>
      <c r="AG168" s="123"/>
      <c r="AH168" s="124"/>
      <c r="AI168" s="122"/>
      <c r="AJ168" s="123"/>
      <c r="AK168" s="123"/>
      <c r="AL168" s="123"/>
      <c r="AM168" s="123"/>
      <c r="AN168" s="123"/>
      <c r="AO168" s="124"/>
      <c r="AP168" s="122"/>
      <c r="AQ168" s="123"/>
      <c r="AR168" s="123"/>
      <c r="AS168" s="123"/>
      <c r="AT168" s="123"/>
      <c r="AU168" s="123"/>
      <c r="AV168" s="124"/>
      <c r="AW168" s="122"/>
      <c r="AX168" s="123"/>
      <c r="AY168" s="124"/>
      <c r="AZ168" s="203"/>
      <c r="BA168" s="204"/>
      <c r="BB168" s="205"/>
      <c r="BC168" s="206"/>
      <c r="BD168" s="207"/>
      <c r="BE168" s="321"/>
      <c r="BF168" s="322"/>
      <c r="BG168" s="322"/>
      <c r="BH168" s="322"/>
      <c r="BI168" s="323"/>
      <c r="BJ168" s="338"/>
    </row>
    <row r="169" spans="2:63" ht="20.25" customHeight="1" thickBot="1" x14ac:dyDescent="0.45">
      <c r="B169" s="125"/>
      <c r="C169" s="126"/>
      <c r="D169" s="126"/>
      <c r="E169" s="126"/>
      <c r="F169" s="126"/>
      <c r="G169" s="126"/>
      <c r="H169" s="127"/>
      <c r="I169" s="127"/>
      <c r="J169" s="127"/>
      <c r="K169" s="127"/>
      <c r="L169" s="128"/>
      <c r="M169" s="129"/>
      <c r="N169" s="130"/>
      <c r="O169" s="130"/>
      <c r="P169" s="130"/>
      <c r="Q169" s="130"/>
      <c r="R169" s="131"/>
      <c r="S169" s="131"/>
      <c r="T169" s="131"/>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3"/>
      <c r="BA169" s="133"/>
      <c r="BB169" s="133"/>
      <c r="BC169" s="133"/>
      <c r="BD169" s="133"/>
      <c r="BE169" s="134"/>
      <c r="BF169" s="134"/>
      <c r="BG169" s="134"/>
      <c r="BH169" s="134"/>
      <c r="BI169" s="134"/>
      <c r="BJ169" s="134"/>
    </row>
    <row r="170" spans="2:63" s="141" customFormat="1" ht="21.6" customHeight="1" x14ac:dyDescent="0.4">
      <c r="B170" s="135"/>
      <c r="C170" s="136"/>
      <c r="D170" s="136"/>
      <c r="E170" s="136"/>
      <c r="F170" s="137"/>
      <c r="G170" s="137"/>
      <c r="H170" s="138"/>
      <c r="I170" s="138"/>
      <c r="J170" s="138"/>
      <c r="K170" s="138"/>
      <c r="L170" s="138"/>
      <c r="M170" s="138"/>
      <c r="N170" s="137"/>
      <c r="O170" s="137"/>
      <c r="P170" s="137"/>
      <c r="Q170" s="137"/>
      <c r="R170" s="139"/>
      <c r="S170" s="139"/>
      <c r="T170" s="140"/>
      <c r="U170" s="226">
        <f t="shared" ref="U170:AY170" si="18">U19</f>
        <v>1</v>
      </c>
      <c r="V170" s="227">
        <f t="shared" si="18"/>
        <v>2</v>
      </c>
      <c r="W170" s="227">
        <f t="shared" si="18"/>
        <v>3</v>
      </c>
      <c r="X170" s="227">
        <f t="shared" si="18"/>
        <v>4</v>
      </c>
      <c r="Y170" s="227">
        <f t="shared" si="18"/>
        <v>5</v>
      </c>
      <c r="Z170" s="227">
        <f t="shared" si="18"/>
        <v>6</v>
      </c>
      <c r="AA170" s="228">
        <f t="shared" si="18"/>
        <v>7</v>
      </c>
      <c r="AB170" s="229">
        <f t="shared" si="18"/>
        <v>8</v>
      </c>
      <c r="AC170" s="227">
        <f t="shared" si="18"/>
        <v>9</v>
      </c>
      <c r="AD170" s="227">
        <f t="shared" si="18"/>
        <v>10</v>
      </c>
      <c r="AE170" s="227">
        <f t="shared" si="18"/>
        <v>11</v>
      </c>
      <c r="AF170" s="227">
        <f t="shared" si="18"/>
        <v>12</v>
      </c>
      <c r="AG170" s="227">
        <f t="shared" si="18"/>
        <v>13</v>
      </c>
      <c r="AH170" s="228">
        <f t="shared" si="18"/>
        <v>14</v>
      </c>
      <c r="AI170" s="229">
        <f t="shared" si="18"/>
        <v>15</v>
      </c>
      <c r="AJ170" s="227">
        <f t="shared" si="18"/>
        <v>16</v>
      </c>
      <c r="AK170" s="227">
        <f t="shared" si="18"/>
        <v>17</v>
      </c>
      <c r="AL170" s="227">
        <f t="shared" si="18"/>
        <v>18</v>
      </c>
      <c r="AM170" s="227">
        <f t="shared" si="18"/>
        <v>19</v>
      </c>
      <c r="AN170" s="227">
        <f t="shared" si="18"/>
        <v>20</v>
      </c>
      <c r="AO170" s="228">
        <f t="shared" si="18"/>
        <v>21</v>
      </c>
      <c r="AP170" s="229">
        <f t="shared" si="18"/>
        <v>22</v>
      </c>
      <c r="AQ170" s="227">
        <f t="shared" si="18"/>
        <v>23</v>
      </c>
      <c r="AR170" s="227">
        <f t="shared" si="18"/>
        <v>24</v>
      </c>
      <c r="AS170" s="227">
        <f t="shared" si="18"/>
        <v>25</v>
      </c>
      <c r="AT170" s="227">
        <f t="shared" si="18"/>
        <v>26</v>
      </c>
      <c r="AU170" s="227">
        <f t="shared" si="18"/>
        <v>27</v>
      </c>
      <c r="AV170" s="228">
        <f t="shared" si="18"/>
        <v>28</v>
      </c>
      <c r="AW170" s="229" t="str">
        <f t="shared" si="18"/>
        <v/>
      </c>
      <c r="AX170" s="227" t="str">
        <f t="shared" si="18"/>
        <v/>
      </c>
      <c r="AY170" s="228" t="str">
        <f t="shared" si="18"/>
        <v/>
      </c>
      <c r="AZ170" s="374" t="s">
        <v>185</v>
      </c>
      <c r="BA170" s="375"/>
      <c r="BB170" s="234"/>
      <c r="BC170" s="356" t="s">
        <v>165</v>
      </c>
      <c r="BD170" s="357"/>
      <c r="BE170" s="342" t="s">
        <v>300</v>
      </c>
      <c r="BF170" s="343"/>
      <c r="BG170" s="343"/>
      <c r="BH170" s="343"/>
      <c r="BI170" s="343"/>
      <c r="BJ170" s="344"/>
    </row>
    <row r="171" spans="2:63" s="141" customFormat="1" ht="21.6" customHeight="1" x14ac:dyDescent="0.4">
      <c r="B171" s="142"/>
      <c r="C171" s="143"/>
      <c r="D171" s="143"/>
      <c r="E171" s="143"/>
      <c r="F171" s="144"/>
      <c r="G171" s="144"/>
      <c r="H171" s="145"/>
      <c r="I171" s="145"/>
      <c r="J171" s="145"/>
      <c r="K171" s="145"/>
      <c r="L171" s="145"/>
      <c r="M171" s="145"/>
      <c r="N171" s="144"/>
      <c r="O171" s="144"/>
      <c r="P171" s="144"/>
      <c r="Q171" s="144"/>
      <c r="R171" s="146"/>
      <c r="S171" s="146"/>
      <c r="T171" s="147"/>
      <c r="U171" s="230" t="str">
        <f t="shared" ref="U171:AY171" si="19">U21</f>
        <v>月</v>
      </c>
      <c r="V171" s="231" t="str">
        <f t="shared" si="19"/>
        <v>火</v>
      </c>
      <c r="W171" s="231" t="str">
        <f t="shared" si="19"/>
        <v>水</v>
      </c>
      <c r="X171" s="231" t="str">
        <f t="shared" si="19"/>
        <v>木</v>
      </c>
      <c r="Y171" s="231" t="str">
        <f t="shared" si="19"/>
        <v>金</v>
      </c>
      <c r="Z171" s="231" t="str">
        <f t="shared" si="19"/>
        <v>土</v>
      </c>
      <c r="AA171" s="232" t="str">
        <f t="shared" si="19"/>
        <v>日</v>
      </c>
      <c r="AB171" s="233" t="str">
        <f t="shared" si="19"/>
        <v>月</v>
      </c>
      <c r="AC171" s="231" t="str">
        <f t="shared" si="19"/>
        <v>火</v>
      </c>
      <c r="AD171" s="231" t="str">
        <f t="shared" si="19"/>
        <v>水</v>
      </c>
      <c r="AE171" s="231" t="str">
        <f t="shared" si="19"/>
        <v>木</v>
      </c>
      <c r="AF171" s="231" t="str">
        <f t="shared" si="19"/>
        <v>金</v>
      </c>
      <c r="AG171" s="231" t="str">
        <f t="shared" si="19"/>
        <v>土</v>
      </c>
      <c r="AH171" s="232" t="str">
        <f t="shared" si="19"/>
        <v>日</v>
      </c>
      <c r="AI171" s="233" t="str">
        <f t="shared" si="19"/>
        <v>月</v>
      </c>
      <c r="AJ171" s="231" t="str">
        <f t="shared" si="19"/>
        <v>火</v>
      </c>
      <c r="AK171" s="231" t="str">
        <f t="shared" si="19"/>
        <v>水</v>
      </c>
      <c r="AL171" s="231" t="str">
        <f t="shared" si="19"/>
        <v>木</v>
      </c>
      <c r="AM171" s="231" t="str">
        <f t="shared" si="19"/>
        <v>金</v>
      </c>
      <c r="AN171" s="231" t="str">
        <f t="shared" si="19"/>
        <v>土</v>
      </c>
      <c r="AO171" s="232" t="str">
        <f t="shared" si="19"/>
        <v>日</v>
      </c>
      <c r="AP171" s="233" t="str">
        <f t="shared" si="19"/>
        <v>月</v>
      </c>
      <c r="AQ171" s="231" t="str">
        <f t="shared" si="19"/>
        <v>火</v>
      </c>
      <c r="AR171" s="231" t="str">
        <f t="shared" si="19"/>
        <v>水</v>
      </c>
      <c r="AS171" s="231" t="str">
        <f t="shared" si="19"/>
        <v>木</v>
      </c>
      <c r="AT171" s="231" t="str">
        <f t="shared" si="19"/>
        <v>金</v>
      </c>
      <c r="AU171" s="231" t="str">
        <f t="shared" si="19"/>
        <v>土</v>
      </c>
      <c r="AV171" s="232" t="str">
        <f t="shared" si="19"/>
        <v>日</v>
      </c>
      <c r="AW171" s="233" t="str">
        <f t="shared" si="19"/>
        <v/>
      </c>
      <c r="AX171" s="231" t="str">
        <f t="shared" si="19"/>
        <v/>
      </c>
      <c r="AY171" s="232" t="str">
        <f t="shared" si="19"/>
        <v/>
      </c>
      <c r="AZ171" s="376"/>
      <c r="BA171" s="377"/>
      <c r="BB171" s="234"/>
      <c r="BC171" s="358" t="s">
        <v>186</v>
      </c>
      <c r="BD171" s="360" t="s">
        <v>166</v>
      </c>
      <c r="BE171" s="345"/>
      <c r="BF171" s="346"/>
      <c r="BG171" s="346"/>
      <c r="BH171" s="346"/>
      <c r="BI171" s="346"/>
      <c r="BJ171" s="347"/>
    </row>
    <row r="172" spans="2:63" ht="20.25" customHeight="1" x14ac:dyDescent="0.4">
      <c r="B172" s="540" t="s">
        <v>221</v>
      </c>
      <c r="C172" s="541"/>
      <c r="D172" s="541"/>
      <c r="E172" s="541"/>
      <c r="F172" s="541"/>
      <c r="G172" s="541"/>
      <c r="H172" s="541"/>
      <c r="I172" s="541"/>
      <c r="J172" s="541"/>
      <c r="K172" s="541"/>
      <c r="L172" s="541"/>
      <c r="M172" s="541"/>
      <c r="N172" s="541"/>
      <c r="O172" s="541"/>
      <c r="P172" s="541"/>
      <c r="Q172" s="541"/>
      <c r="R172" s="541"/>
      <c r="S172" s="541"/>
      <c r="T172" s="542"/>
      <c r="U172" s="148"/>
      <c r="V172" s="45"/>
      <c r="W172" s="45"/>
      <c r="X172" s="45"/>
      <c r="Y172" s="45"/>
      <c r="Z172" s="45"/>
      <c r="AA172" s="46"/>
      <c r="AB172" s="44"/>
      <c r="AC172" s="45"/>
      <c r="AD172" s="45"/>
      <c r="AE172" s="45"/>
      <c r="AF172" s="45"/>
      <c r="AG172" s="45"/>
      <c r="AH172" s="46"/>
      <c r="AI172" s="44"/>
      <c r="AJ172" s="45"/>
      <c r="AK172" s="45"/>
      <c r="AL172" s="45"/>
      <c r="AM172" s="45"/>
      <c r="AN172" s="45"/>
      <c r="AO172" s="46"/>
      <c r="AP172" s="44"/>
      <c r="AQ172" s="45"/>
      <c r="AR172" s="45"/>
      <c r="AS172" s="45"/>
      <c r="AT172" s="45"/>
      <c r="AU172" s="45"/>
      <c r="AV172" s="46"/>
      <c r="AW172" s="44"/>
      <c r="AX172" s="45"/>
      <c r="AY172" s="46"/>
      <c r="AZ172" s="340" t="e">
        <f>AVERAGEIF(U172:AY172,"&lt;&gt;0",U172:AY172)</f>
        <v>#DIV/0!</v>
      </c>
      <c r="BA172" s="341"/>
      <c r="BB172" s="235"/>
      <c r="BC172" s="359"/>
      <c r="BD172" s="357"/>
      <c r="BE172" s="345"/>
      <c r="BF172" s="346"/>
      <c r="BG172" s="346"/>
      <c r="BH172" s="346"/>
      <c r="BI172" s="346"/>
      <c r="BJ172" s="347"/>
      <c r="BK172" s="149"/>
    </row>
    <row r="173" spans="2:63" ht="20.25" customHeight="1" thickBot="1" x14ac:dyDescent="0.45">
      <c r="B173" s="150" t="s">
        <v>184</v>
      </c>
      <c r="C173" s="151"/>
      <c r="D173" s="152"/>
      <c r="E173" s="152"/>
      <c r="F173" s="151"/>
      <c r="G173" s="152"/>
      <c r="H173" s="151"/>
      <c r="I173" s="151"/>
      <c r="J173" s="151"/>
      <c r="K173" s="151"/>
      <c r="L173" s="151"/>
      <c r="M173" s="151"/>
      <c r="N173" s="151"/>
      <c r="O173" s="151"/>
      <c r="P173" s="151"/>
      <c r="Q173" s="151"/>
      <c r="R173" s="151"/>
      <c r="S173" s="151"/>
      <c r="T173" s="153"/>
      <c r="U173" s="148"/>
      <c r="V173" s="45"/>
      <c r="W173" s="45"/>
      <c r="X173" s="45"/>
      <c r="Y173" s="45"/>
      <c r="Z173" s="45"/>
      <c r="AA173" s="46"/>
      <c r="AB173" s="44"/>
      <c r="AC173" s="45"/>
      <c r="AD173" s="45"/>
      <c r="AE173" s="45"/>
      <c r="AF173" s="45"/>
      <c r="AG173" s="45"/>
      <c r="AH173" s="46"/>
      <c r="AI173" s="44"/>
      <c r="AJ173" s="45"/>
      <c r="AK173" s="45"/>
      <c r="AL173" s="45"/>
      <c r="AM173" s="45"/>
      <c r="AN173" s="45"/>
      <c r="AO173" s="46"/>
      <c r="AP173" s="44"/>
      <c r="AQ173" s="45"/>
      <c r="AR173" s="45"/>
      <c r="AS173" s="45"/>
      <c r="AT173" s="45"/>
      <c r="AU173" s="45"/>
      <c r="AV173" s="46"/>
      <c r="AW173" s="44"/>
      <c r="AX173" s="45"/>
      <c r="AY173" s="46"/>
      <c r="AZ173" s="350" t="e">
        <f>AVERAGEIF(U173:AY173,"&lt;&gt;0",U173:AY173)</f>
        <v>#DIV/0!</v>
      </c>
      <c r="BA173" s="351"/>
      <c r="BB173" s="236"/>
      <c r="BC173" s="237" t="e">
        <f>SUM(BC28:BC169)</f>
        <v>#DIV/0!</v>
      </c>
      <c r="BD173" s="238" t="e">
        <f>SUM(BD28:BD169)</f>
        <v>#DIV/0!</v>
      </c>
      <c r="BE173" s="361" t="s">
        <v>180</v>
      </c>
      <c r="BF173" s="362"/>
      <c r="BG173" s="362"/>
      <c r="BH173" s="362"/>
      <c r="BI173" s="362"/>
      <c r="BJ173" s="363"/>
    </row>
    <row r="174" spans="2:63" ht="20.25" customHeight="1" x14ac:dyDescent="0.4">
      <c r="B174" s="150" t="s">
        <v>202</v>
      </c>
      <c r="C174" s="151"/>
      <c r="D174" s="152"/>
      <c r="E174" s="152"/>
      <c r="F174" s="151"/>
      <c r="G174" s="152"/>
      <c r="H174" s="151"/>
      <c r="I174" s="151"/>
      <c r="J174" s="151"/>
      <c r="K174" s="151"/>
      <c r="L174" s="151"/>
      <c r="M174" s="151"/>
      <c r="N174" s="151"/>
      <c r="O174" s="151"/>
      <c r="P174" s="151"/>
      <c r="Q174" s="151"/>
      <c r="R174" s="151"/>
      <c r="S174" s="151"/>
      <c r="T174" s="153"/>
      <c r="U174" s="230">
        <f>IF($AR$1="児童発達支援センター",CEILING(U172/4,1),IF(U172=0,0,IF(U172&lt;11,2,IF(U172&lt;16,3,IF(U172&lt;21,4,IF(U172&lt;26,5,IF(U172&lt;31,6,IF(U172&lt;36,7,IF(U172&lt;41,8)))))))))</f>
        <v>0</v>
      </c>
      <c r="V174" s="231">
        <f t="shared" ref="V174:AX174" si="20">IF($AR$1="児童発達支援センター",CEILING(V172/4,1),IF(V172=0,0,IF(V172&lt;11,2,IF(V172&lt;16,3,IF(V172&lt;21,4,IF(V172&lt;26,5,IF(V172&lt;31,6,IF(V172&lt;36,7,IF(V172&lt;41,8)))))))))</f>
        <v>0</v>
      </c>
      <c r="W174" s="231">
        <f t="shared" si="20"/>
        <v>0</v>
      </c>
      <c r="X174" s="231">
        <f t="shared" si="20"/>
        <v>0</v>
      </c>
      <c r="Y174" s="231">
        <f t="shared" si="20"/>
        <v>0</v>
      </c>
      <c r="Z174" s="231">
        <f t="shared" si="20"/>
        <v>0</v>
      </c>
      <c r="AA174" s="232">
        <f t="shared" si="20"/>
        <v>0</v>
      </c>
      <c r="AB174" s="233">
        <f t="shared" si="20"/>
        <v>0</v>
      </c>
      <c r="AC174" s="231">
        <f t="shared" si="20"/>
        <v>0</v>
      </c>
      <c r="AD174" s="231">
        <f t="shared" si="20"/>
        <v>0</v>
      </c>
      <c r="AE174" s="231">
        <f>IF($AR$1="児童発達支援センター",CEILING(AE172/4,1),IF(AE172=0,0,IF(AE172&lt;11,2,IF(AE172&lt;16,3,IF(AE172&lt;21,4,IF(AE172&lt;26,5,IF(AE172&lt;31,6,IF(AE172&lt;36,7,IF(AE172&lt;41,8)))))))))</f>
        <v>0</v>
      </c>
      <c r="AF174" s="231">
        <f t="shared" si="20"/>
        <v>0</v>
      </c>
      <c r="AG174" s="231">
        <f t="shared" si="20"/>
        <v>0</v>
      </c>
      <c r="AH174" s="232">
        <f t="shared" si="20"/>
        <v>0</v>
      </c>
      <c r="AI174" s="233">
        <f t="shared" si="20"/>
        <v>0</v>
      </c>
      <c r="AJ174" s="231">
        <f t="shared" si="20"/>
        <v>0</v>
      </c>
      <c r="AK174" s="231">
        <f t="shared" si="20"/>
        <v>0</v>
      </c>
      <c r="AL174" s="231">
        <f t="shared" si="20"/>
        <v>0</v>
      </c>
      <c r="AM174" s="231">
        <f t="shared" si="20"/>
        <v>0</v>
      </c>
      <c r="AN174" s="231">
        <f t="shared" si="20"/>
        <v>0</v>
      </c>
      <c r="AO174" s="232">
        <f t="shared" si="20"/>
        <v>0</v>
      </c>
      <c r="AP174" s="233">
        <f t="shared" si="20"/>
        <v>0</v>
      </c>
      <c r="AQ174" s="231">
        <f t="shared" si="20"/>
        <v>0</v>
      </c>
      <c r="AR174" s="231">
        <f t="shared" si="20"/>
        <v>0</v>
      </c>
      <c r="AS174" s="231">
        <f t="shared" si="20"/>
        <v>0</v>
      </c>
      <c r="AT174" s="231">
        <f t="shared" si="20"/>
        <v>0</v>
      </c>
      <c r="AU174" s="231">
        <f t="shared" si="20"/>
        <v>0</v>
      </c>
      <c r="AV174" s="232">
        <f t="shared" si="20"/>
        <v>0</v>
      </c>
      <c r="AW174" s="233">
        <f t="shared" si="20"/>
        <v>0</v>
      </c>
      <c r="AX174" s="231">
        <f t="shared" si="20"/>
        <v>0</v>
      </c>
      <c r="AY174" s="232">
        <f>IF($AR$1="児童発達支援センター",CEILING(AY172/4,1),IF(AY172=0,0,IF(AY172&lt;11,2,IF(AY172&lt;16,3,IF(AY172&lt;21,4,IF(AY172&lt;26,5,IF(AY172&lt;31,6,IF(AY172&lt;36,7,IF(AY172&lt;41,8)))))))))</f>
        <v>0</v>
      </c>
      <c r="AZ174" s="508" t="s">
        <v>220</v>
      </c>
      <c r="BA174" s="509"/>
      <c r="BB174" s="239"/>
      <c r="BC174" s="339" t="s">
        <v>131</v>
      </c>
      <c r="BD174" s="339"/>
      <c r="BE174" s="339"/>
      <c r="BF174" s="339"/>
      <c r="BG174" s="339"/>
      <c r="BH174" s="287"/>
      <c r="BI174" s="348">
        <f>SUM(SUMIFS(BD$28:BD$169,$F$28:$F$169,{"児童指導員","児童指導員_5年以上","保育士","保育士_5年以上","児童指導員等_児童指導員を除く","児童指導員等_児童指導員を除く_5年以上","機能訓練担当職員","機能訓練担当職員_5年以上","心理担当職員","心理担当職員_5年以上"}))</f>
        <v>0</v>
      </c>
      <c r="BJ174" s="349"/>
      <c r="BK174" s="109" t="s">
        <v>312</v>
      </c>
    </row>
    <row r="175" spans="2:63" ht="20.25" customHeight="1" thickBot="1" x14ac:dyDescent="0.45">
      <c r="B175" s="150" t="s">
        <v>206</v>
      </c>
      <c r="C175" s="151"/>
      <c r="D175" s="152"/>
      <c r="E175" s="152"/>
      <c r="F175" s="151"/>
      <c r="G175" s="152"/>
      <c r="H175" s="151"/>
      <c r="I175" s="151"/>
      <c r="J175" s="151"/>
      <c r="K175" s="151"/>
      <c r="L175" s="151"/>
      <c r="M175" s="151"/>
      <c r="N175" s="151"/>
      <c r="O175" s="151"/>
      <c r="P175" s="151"/>
      <c r="Q175" s="151"/>
      <c r="R175" s="151"/>
      <c r="S175" s="151"/>
      <c r="T175" s="153"/>
      <c r="U175" s="230" t="str">
        <f t="shared" ref="U175:AY175" si="21">IF(U$174&lt;=COUNTIF(U$28:U$169,"基準")+COUNTIF(U$28:U$169,"基準・加"),"○","×")</f>
        <v>○</v>
      </c>
      <c r="V175" s="231" t="str">
        <f t="shared" si="21"/>
        <v>○</v>
      </c>
      <c r="W175" s="231" t="str">
        <f t="shared" si="21"/>
        <v>○</v>
      </c>
      <c r="X175" s="231" t="str">
        <f t="shared" si="21"/>
        <v>○</v>
      </c>
      <c r="Y175" s="231" t="str">
        <f t="shared" si="21"/>
        <v>○</v>
      </c>
      <c r="Z175" s="231" t="str">
        <f t="shared" si="21"/>
        <v>○</v>
      </c>
      <c r="AA175" s="232" t="str">
        <f t="shared" si="21"/>
        <v>○</v>
      </c>
      <c r="AB175" s="233" t="str">
        <f t="shared" si="21"/>
        <v>○</v>
      </c>
      <c r="AC175" s="231" t="str">
        <f t="shared" si="21"/>
        <v>○</v>
      </c>
      <c r="AD175" s="231" t="str">
        <f t="shared" si="21"/>
        <v>○</v>
      </c>
      <c r="AE175" s="231" t="str">
        <f t="shared" si="21"/>
        <v>○</v>
      </c>
      <c r="AF175" s="231" t="str">
        <f t="shared" si="21"/>
        <v>○</v>
      </c>
      <c r="AG175" s="231" t="str">
        <f t="shared" si="21"/>
        <v>○</v>
      </c>
      <c r="AH175" s="232" t="str">
        <f t="shared" si="21"/>
        <v>○</v>
      </c>
      <c r="AI175" s="233" t="str">
        <f t="shared" si="21"/>
        <v>○</v>
      </c>
      <c r="AJ175" s="231" t="str">
        <f t="shared" si="21"/>
        <v>○</v>
      </c>
      <c r="AK175" s="231" t="str">
        <f t="shared" si="21"/>
        <v>○</v>
      </c>
      <c r="AL175" s="231" t="str">
        <f t="shared" si="21"/>
        <v>○</v>
      </c>
      <c r="AM175" s="231" t="str">
        <f t="shared" si="21"/>
        <v>○</v>
      </c>
      <c r="AN175" s="231" t="str">
        <f t="shared" si="21"/>
        <v>○</v>
      </c>
      <c r="AO175" s="232" t="str">
        <f t="shared" si="21"/>
        <v>○</v>
      </c>
      <c r="AP175" s="233" t="str">
        <f t="shared" si="21"/>
        <v>○</v>
      </c>
      <c r="AQ175" s="231" t="str">
        <f t="shared" si="21"/>
        <v>○</v>
      </c>
      <c r="AR175" s="231" t="str">
        <f t="shared" si="21"/>
        <v>○</v>
      </c>
      <c r="AS175" s="231" t="str">
        <f t="shared" si="21"/>
        <v>○</v>
      </c>
      <c r="AT175" s="231" t="str">
        <f t="shared" si="21"/>
        <v>○</v>
      </c>
      <c r="AU175" s="231" t="str">
        <f t="shared" si="21"/>
        <v>○</v>
      </c>
      <c r="AV175" s="232" t="str">
        <f t="shared" si="21"/>
        <v>○</v>
      </c>
      <c r="AW175" s="244" t="str">
        <f t="shared" si="21"/>
        <v>○</v>
      </c>
      <c r="AX175" s="245" t="str">
        <f t="shared" si="21"/>
        <v>○</v>
      </c>
      <c r="AY175" s="246" t="str">
        <f t="shared" si="21"/>
        <v>○</v>
      </c>
      <c r="AZ175" s="510">
        <f>COUNTA(U172:AY172)-COUNTIF(U172:AY172,"0")</f>
        <v>0</v>
      </c>
      <c r="BA175" s="511"/>
      <c r="BB175" s="240"/>
      <c r="BC175" s="271"/>
      <c r="BD175" s="287" t="s">
        <v>313</v>
      </c>
      <c r="BE175" s="288"/>
      <c r="BF175" s="288"/>
      <c r="BG175" s="288"/>
      <c r="BH175" s="288"/>
      <c r="BI175" s="348">
        <f>SUM(SUMIFS(BD$28:BD$169,$F$28:$F$169,{"児童指導員_5年以上","保育士_5年以上","児童指導員等_児童指導員を除く_5年以上","機能訓練担当職員_5年以上","心理担当職員_5年以上"}))</f>
        <v>0</v>
      </c>
      <c r="BJ175" s="349"/>
      <c r="BK175" s="109" t="s">
        <v>314</v>
      </c>
    </row>
    <row r="176" spans="2:63" ht="18.75" customHeight="1" thickBot="1" x14ac:dyDescent="0.45">
      <c r="B176" s="512" t="s">
        <v>299</v>
      </c>
      <c r="C176" s="513"/>
      <c r="D176" s="513"/>
      <c r="E176" s="513"/>
      <c r="F176" s="513"/>
      <c r="G176" s="513"/>
      <c r="H176" s="513"/>
      <c r="I176" s="513"/>
      <c r="J176" s="513"/>
      <c r="K176" s="513"/>
      <c r="L176" s="513"/>
      <c r="M176" s="513"/>
      <c r="N176" s="513"/>
      <c r="O176" s="513"/>
      <c r="P176" s="513"/>
      <c r="Q176" s="513"/>
      <c r="R176" s="513"/>
      <c r="S176" s="513"/>
      <c r="T176" s="514"/>
      <c r="U176" s="247" t="str">
        <f t="shared" ref="U176:AY176" si="22">IF(U$25="欠如","×",IF(U$174&lt;=COUNTIF(U$28:U$169,"基準"),"○","×"))</f>
        <v>○</v>
      </c>
      <c r="V176" s="248" t="str">
        <f t="shared" si="22"/>
        <v>○</v>
      </c>
      <c r="W176" s="248" t="str">
        <f t="shared" si="22"/>
        <v>○</v>
      </c>
      <c r="X176" s="248" t="str">
        <f t="shared" si="22"/>
        <v>○</v>
      </c>
      <c r="Y176" s="248" t="str">
        <f t="shared" si="22"/>
        <v>○</v>
      </c>
      <c r="Z176" s="248" t="str">
        <f t="shared" si="22"/>
        <v>○</v>
      </c>
      <c r="AA176" s="249" t="str">
        <f t="shared" si="22"/>
        <v>○</v>
      </c>
      <c r="AB176" s="250" t="str">
        <f t="shared" si="22"/>
        <v>○</v>
      </c>
      <c r="AC176" s="248" t="str">
        <f t="shared" si="22"/>
        <v>○</v>
      </c>
      <c r="AD176" s="248" t="str">
        <f t="shared" si="22"/>
        <v>○</v>
      </c>
      <c r="AE176" s="248" t="str">
        <f t="shared" si="22"/>
        <v>○</v>
      </c>
      <c r="AF176" s="248" t="str">
        <f t="shared" si="22"/>
        <v>○</v>
      </c>
      <c r="AG176" s="248" t="str">
        <f t="shared" si="22"/>
        <v>○</v>
      </c>
      <c r="AH176" s="249" t="str">
        <f t="shared" si="22"/>
        <v>○</v>
      </c>
      <c r="AI176" s="250" t="str">
        <f t="shared" si="22"/>
        <v>○</v>
      </c>
      <c r="AJ176" s="248" t="str">
        <f t="shared" si="22"/>
        <v>○</v>
      </c>
      <c r="AK176" s="248" t="str">
        <f t="shared" si="22"/>
        <v>○</v>
      </c>
      <c r="AL176" s="248" t="str">
        <f t="shared" si="22"/>
        <v>○</v>
      </c>
      <c r="AM176" s="248" t="str">
        <f t="shared" si="22"/>
        <v>○</v>
      </c>
      <c r="AN176" s="248" t="str">
        <f t="shared" si="22"/>
        <v>○</v>
      </c>
      <c r="AO176" s="249" t="str">
        <f t="shared" si="22"/>
        <v>○</v>
      </c>
      <c r="AP176" s="250" t="str">
        <f t="shared" si="22"/>
        <v>○</v>
      </c>
      <c r="AQ176" s="248" t="str">
        <f t="shared" si="22"/>
        <v>○</v>
      </c>
      <c r="AR176" s="248" t="str">
        <f t="shared" si="22"/>
        <v>○</v>
      </c>
      <c r="AS176" s="248" t="str">
        <f t="shared" si="22"/>
        <v>○</v>
      </c>
      <c r="AT176" s="248" t="str">
        <f t="shared" si="22"/>
        <v>○</v>
      </c>
      <c r="AU176" s="248" t="str">
        <f t="shared" si="22"/>
        <v>○</v>
      </c>
      <c r="AV176" s="249" t="str">
        <f t="shared" si="22"/>
        <v>○</v>
      </c>
      <c r="AW176" s="251" t="str">
        <f t="shared" si="22"/>
        <v>○</v>
      </c>
      <c r="AX176" s="252" t="str">
        <f t="shared" si="22"/>
        <v>○</v>
      </c>
      <c r="AY176" s="253" t="str">
        <f t="shared" si="22"/>
        <v>○</v>
      </c>
      <c r="AZ176" s="274"/>
      <c r="BA176" s="275"/>
      <c r="BB176" s="240"/>
      <c r="BC176" s="271"/>
      <c r="BD176" s="272" t="s">
        <v>315</v>
      </c>
      <c r="BE176" s="285" t="s">
        <v>316</v>
      </c>
      <c r="BF176" s="286"/>
      <c r="BG176" s="286"/>
      <c r="BH176" s="286"/>
      <c r="BI176" s="352">
        <f>SUM(SUMIFS(BD$28:BD$169,$F$28:$F$169,{"児童指導員_5年以上","保育士_5年以上","機能訓練担当職員_5年以上","心理担当職員_5年以上"}))</f>
        <v>0</v>
      </c>
      <c r="BJ176" s="353"/>
      <c r="BK176" s="109" t="s">
        <v>317</v>
      </c>
    </row>
    <row r="177" spans="2:63" ht="18.75" customHeight="1" x14ac:dyDescent="0.4">
      <c r="B177" s="521" t="s">
        <v>298</v>
      </c>
      <c r="C177" s="522"/>
      <c r="D177" s="522"/>
      <c r="E177" s="522"/>
      <c r="F177" s="522"/>
      <c r="G177" s="522"/>
      <c r="H177" s="522"/>
      <c r="I177" s="522"/>
      <c r="J177" s="522"/>
      <c r="K177" s="522"/>
      <c r="L177" s="522"/>
      <c r="M177" s="522"/>
      <c r="N177" s="522"/>
      <c r="O177" s="522"/>
      <c r="P177" s="522"/>
      <c r="Q177" s="522"/>
      <c r="R177" s="522"/>
      <c r="S177" s="522"/>
      <c r="T177" s="522"/>
      <c r="U177" s="522"/>
      <c r="V177" s="522"/>
      <c r="W177" s="522"/>
      <c r="X177" s="522"/>
      <c r="Y177" s="522"/>
      <c r="Z177" s="522"/>
      <c r="AA177" s="522"/>
      <c r="AB177" s="522"/>
      <c r="AC177" s="522"/>
      <c r="AD177" s="522"/>
      <c r="AE177" s="522"/>
      <c r="AF177" s="522"/>
      <c r="AG177" s="522"/>
      <c r="AH177" s="522"/>
      <c r="AI177" s="522"/>
      <c r="AJ177" s="522"/>
      <c r="AK177" s="522"/>
      <c r="AL177" s="522"/>
      <c r="AM177" s="522"/>
      <c r="AN177" s="522"/>
      <c r="AO177" s="522"/>
      <c r="AP177" s="522"/>
      <c r="AQ177" s="522"/>
      <c r="AR177" s="522"/>
      <c r="AS177" s="522"/>
      <c r="AT177" s="522"/>
      <c r="AU177" s="522"/>
      <c r="AV177" s="522"/>
      <c r="AW177" s="522"/>
      <c r="AX177" s="522"/>
      <c r="AY177" s="523"/>
      <c r="AZ177" s="241"/>
      <c r="BA177" s="276"/>
      <c r="BB177" s="240"/>
      <c r="BC177" s="271"/>
      <c r="BD177" s="287" t="s">
        <v>318</v>
      </c>
      <c r="BE177" s="288"/>
      <c r="BF177" s="288"/>
      <c r="BG177" s="288"/>
      <c r="BH177" s="288"/>
      <c r="BI177" s="348">
        <f>SUM(SUMIFS(BD$28:BD$169,$F$28:$F$169,{"児童指導員","保育士","児童指導員等_児童指導員を除く","機能訓練担当職員","心理担当職員"}))</f>
        <v>0</v>
      </c>
      <c r="BJ177" s="349"/>
      <c r="BK177" s="109" t="s">
        <v>319</v>
      </c>
    </row>
    <row r="178" spans="2:63" ht="18.75" customHeight="1" x14ac:dyDescent="0.4">
      <c r="B178" s="524"/>
      <c r="C178" s="525"/>
      <c r="D178" s="525"/>
      <c r="E178" s="525"/>
      <c r="F178" s="525"/>
      <c r="G178" s="525"/>
      <c r="H178" s="525"/>
      <c r="I178" s="525"/>
      <c r="J178" s="525"/>
      <c r="K178" s="525"/>
      <c r="L178" s="525"/>
      <c r="M178" s="525"/>
      <c r="N178" s="525"/>
      <c r="O178" s="525"/>
      <c r="P178" s="525"/>
      <c r="Q178" s="525"/>
      <c r="R178" s="525"/>
      <c r="S178" s="525"/>
      <c r="T178" s="525"/>
      <c r="U178" s="525"/>
      <c r="V178" s="525"/>
      <c r="W178" s="525"/>
      <c r="X178" s="525"/>
      <c r="Y178" s="525"/>
      <c r="Z178" s="525"/>
      <c r="AA178" s="525"/>
      <c r="AB178" s="525"/>
      <c r="AC178" s="525"/>
      <c r="AD178" s="525"/>
      <c r="AE178" s="525"/>
      <c r="AF178" s="525"/>
      <c r="AG178" s="525"/>
      <c r="AH178" s="525"/>
      <c r="AI178" s="525"/>
      <c r="AJ178" s="525"/>
      <c r="AK178" s="525"/>
      <c r="AL178" s="525"/>
      <c r="AM178" s="525"/>
      <c r="AN178" s="525"/>
      <c r="AO178" s="525"/>
      <c r="AP178" s="525"/>
      <c r="AQ178" s="525"/>
      <c r="AR178" s="525"/>
      <c r="AS178" s="525"/>
      <c r="AT178" s="525"/>
      <c r="AU178" s="525"/>
      <c r="AV178" s="525"/>
      <c r="AW178" s="525"/>
      <c r="AX178" s="525"/>
      <c r="AY178" s="526"/>
      <c r="AZ178" s="241"/>
      <c r="BA178" s="276"/>
      <c r="BB178" s="240"/>
      <c r="BC178" s="271"/>
      <c r="BD178" s="272"/>
      <c r="BE178" s="285" t="s">
        <v>316</v>
      </c>
      <c r="BF178" s="286"/>
      <c r="BG178" s="286"/>
      <c r="BH178" s="286"/>
      <c r="BI178" s="364">
        <f>SUM(SUMIFS(BD$28:BD$169,$F$28:$F$169,{"機能訓練担当職員","心理担当職員"}))</f>
        <v>0</v>
      </c>
      <c r="BJ178" s="364"/>
      <c r="BK178" s="109" t="s">
        <v>320</v>
      </c>
    </row>
    <row r="179" spans="2:63" ht="18.75" customHeight="1" x14ac:dyDescent="0.4">
      <c r="B179" s="524"/>
      <c r="C179" s="525"/>
      <c r="D179" s="525"/>
      <c r="E179" s="525"/>
      <c r="F179" s="525"/>
      <c r="G179" s="525"/>
      <c r="H179" s="525"/>
      <c r="I179" s="525"/>
      <c r="J179" s="525"/>
      <c r="K179" s="525"/>
      <c r="L179" s="525"/>
      <c r="M179" s="525"/>
      <c r="N179" s="525"/>
      <c r="O179" s="525"/>
      <c r="P179" s="525"/>
      <c r="Q179" s="525"/>
      <c r="R179" s="525"/>
      <c r="S179" s="525"/>
      <c r="T179" s="525"/>
      <c r="U179" s="525"/>
      <c r="V179" s="525"/>
      <c r="W179" s="525"/>
      <c r="X179" s="525"/>
      <c r="Y179" s="525"/>
      <c r="Z179" s="525"/>
      <c r="AA179" s="525"/>
      <c r="AB179" s="525"/>
      <c r="AC179" s="525"/>
      <c r="AD179" s="525"/>
      <c r="AE179" s="525"/>
      <c r="AF179" s="525"/>
      <c r="AG179" s="525"/>
      <c r="AH179" s="525"/>
      <c r="AI179" s="525"/>
      <c r="AJ179" s="525"/>
      <c r="AK179" s="525"/>
      <c r="AL179" s="525"/>
      <c r="AM179" s="525"/>
      <c r="AN179" s="525"/>
      <c r="AO179" s="525"/>
      <c r="AP179" s="525"/>
      <c r="AQ179" s="525"/>
      <c r="AR179" s="525"/>
      <c r="AS179" s="525"/>
      <c r="AT179" s="525"/>
      <c r="AU179" s="525"/>
      <c r="AV179" s="525"/>
      <c r="AW179" s="525"/>
      <c r="AX179" s="525"/>
      <c r="AY179" s="526"/>
      <c r="AZ179" s="241"/>
      <c r="BA179" s="276"/>
      <c r="BB179" s="240"/>
      <c r="BC179" s="289" t="s">
        <v>205</v>
      </c>
      <c r="BD179" s="290"/>
      <c r="BE179" s="290"/>
      <c r="BF179" s="290"/>
      <c r="BG179" s="290"/>
      <c r="BH179" s="290"/>
      <c r="BI179" s="348">
        <f>SUMIF($F$28:$F$169,"その他従業者",BD$28:BD$169)+SUMIF($F$28:$F$169,"看護職員",BD$28:BD$169)</f>
        <v>0</v>
      </c>
      <c r="BJ179" s="349"/>
    </row>
    <row r="180" spans="2:63" ht="18.75" customHeight="1" thickBot="1" x14ac:dyDescent="0.45">
      <c r="B180" s="524"/>
      <c r="C180" s="525"/>
      <c r="D180" s="525"/>
      <c r="E180" s="525"/>
      <c r="F180" s="525"/>
      <c r="G180" s="525"/>
      <c r="H180" s="525"/>
      <c r="I180" s="525"/>
      <c r="J180" s="525"/>
      <c r="K180" s="525"/>
      <c r="L180" s="525"/>
      <c r="M180" s="525"/>
      <c r="N180" s="525"/>
      <c r="O180" s="525"/>
      <c r="P180" s="525"/>
      <c r="Q180" s="525"/>
      <c r="R180" s="525"/>
      <c r="S180" s="525"/>
      <c r="T180" s="525"/>
      <c r="U180" s="525"/>
      <c r="V180" s="525"/>
      <c r="W180" s="525"/>
      <c r="X180" s="525"/>
      <c r="Y180" s="525"/>
      <c r="Z180" s="525"/>
      <c r="AA180" s="525"/>
      <c r="AB180" s="525"/>
      <c r="AC180" s="525"/>
      <c r="AD180" s="525"/>
      <c r="AE180" s="525"/>
      <c r="AF180" s="525"/>
      <c r="AG180" s="525"/>
      <c r="AH180" s="525"/>
      <c r="AI180" s="525"/>
      <c r="AJ180" s="525"/>
      <c r="AK180" s="525"/>
      <c r="AL180" s="525"/>
      <c r="AM180" s="525"/>
      <c r="AN180" s="525"/>
      <c r="AO180" s="525"/>
      <c r="AP180" s="525"/>
      <c r="AQ180" s="525"/>
      <c r="AR180" s="525"/>
      <c r="AS180" s="525"/>
      <c r="AT180" s="525"/>
      <c r="AU180" s="525"/>
      <c r="AV180" s="525"/>
      <c r="AW180" s="525"/>
      <c r="AX180" s="525"/>
      <c r="AY180" s="526"/>
      <c r="AZ180" s="241"/>
      <c r="BA180" s="276"/>
      <c r="BB180" s="240"/>
      <c r="BC180" s="273"/>
      <c r="BD180" s="291" t="s">
        <v>161</v>
      </c>
      <c r="BE180" s="292"/>
      <c r="BF180" s="292"/>
      <c r="BG180" s="292"/>
      <c r="BH180" s="292"/>
      <c r="BI180" s="354">
        <f>SUMIF($F$28:$F$169,"看護職員",BD$28:BD$169)</f>
        <v>0</v>
      </c>
      <c r="BJ180" s="355"/>
    </row>
    <row r="181" spans="2:63" ht="18.75" customHeight="1" thickBot="1" x14ac:dyDescent="0.45">
      <c r="B181" s="527"/>
      <c r="C181" s="528"/>
      <c r="D181" s="528"/>
      <c r="E181" s="528"/>
      <c r="F181" s="528"/>
      <c r="G181" s="528"/>
      <c r="H181" s="528"/>
      <c r="I181" s="528"/>
      <c r="J181" s="528"/>
      <c r="K181" s="528"/>
      <c r="L181" s="528"/>
      <c r="M181" s="528"/>
      <c r="N181" s="528"/>
      <c r="O181" s="528"/>
      <c r="P181" s="528"/>
      <c r="Q181" s="528"/>
      <c r="R181" s="528"/>
      <c r="S181" s="528"/>
      <c r="T181" s="528"/>
      <c r="U181" s="528"/>
      <c r="V181" s="528"/>
      <c r="W181" s="528"/>
      <c r="X181" s="528"/>
      <c r="Y181" s="528"/>
      <c r="Z181" s="528"/>
      <c r="AA181" s="528"/>
      <c r="AB181" s="528"/>
      <c r="AC181" s="528"/>
      <c r="AD181" s="528"/>
      <c r="AE181" s="528"/>
      <c r="AF181" s="528"/>
      <c r="AG181" s="528"/>
      <c r="AH181" s="528"/>
      <c r="AI181" s="528"/>
      <c r="AJ181" s="528"/>
      <c r="AK181" s="528"/>
      <c r="AL181" s="528"/>
      <c r="AM181" s="528"/>
      <c r="AN181" s="528"/>
      <c r="AO181" s="528"/>
      <c r="AP181" s="528"/>
      <c r="AQ181" s="528"/>
      <c r="AR181" s="528"/>
      <c r="AS181" s="528"/>
      <c r="AT181" s="528"/>
      <c r="AU181" s="528"/>
      <c r="AV181" s="528"/>
      <c r="AW181" s="528"/>
      <c r="AX181" s="528"/>
      <c r="AY181" s="529"/>
      <c r="AZ181" s="242"/>
      <c r="BA181" s="277"/>
      <c r="BB181" s="243"/>
    </row>
    <row r="182" spans="2:63" ht="8.4499999999999993" customHeight="1" x14ac:dyDescent="0.4">
      <c r="C182" s="154"/>
      <c r="D182" s="154"/>
      <c r="E182" s="154"/>
      <c r="F182" s="154"/>
      <c r="G182" s="154"/>
      <c r="H182" s="113"/>
      <c r="I182" s="113"/>
    </row>
    <row r="183" spans="2:63" ht="40.15" customHeight="1" x14ac:dyDescent="0.4">
      <c r="C183" s="154"/>
      <c r="D183" s="154"/>
      <c r="E183" s="154"/>
      <c r="F183" s="154"/>
      <c r="G183" s="154"/>
      <c r="H183" s="113"/>
      <c r="I183" s="113"/>
    </row>
    <row r="184" spans="2:63" ht="20.25" customHeight="1" x14ac:dyDescent="0.4">
      <c r="C184" s="113"/>
      <c r="D184" s="113"/>
      <c r="E184" s="113"/>
      <c r="F184" s="113"/>
      <c r="G184" s="113"/>
    </row>
    <row r="185" spans="2:63" ht="20.25" customHeight="1" x14ac:dyDescent="0.4">
      <c r="C185" s="113"/>
      <c r="D185" s="113"/>
      <c r="E185" s="113"/>
      <c r="F185" s="113"/>
      <c r="G185" s="113"/>
    </row>
    <row r="186" spans="2:63" ht="20.25" customHeight="1" x14ac:dyDescent="0.4">
      <c r="C186" s="113"/>
      <c r="D186" s="113"/>
      <c r="E186" s="113"/>
      <c r="F186" s="113"/>
      <c r="G186" s="113"/>
    </row>
    <row r="187" spans="2:63" ht="20.25" customHeight="1" x14ac:dyDescent="0.4">
      <c r="C187" s="113"/>
      <c r="D187" s="113"/>
      <c r="E187" s="113"/>
      <c r="F187" s="113"/>
      <c r="G187" s="113"/>
    </row>
  </sheetData>
  <sheetProtection selectLockedCells="1"/>
  <mergeCells count="774">
    <mergeCell ref="AW14:AX14"/>
    <mergeCell ref="B61:B63"/>
    <mergeCell ref="C61:E63"/>
    <mergeCell ref="G61:G63"/>
    <mergeCell ref="H61:K63"/>
    <mergeCell ref="L61:L63"/>
    <mergeCell ref="M61:M63"/>
    <mergeCell ref="N61:Q61"/>
    <mergeCell ref="R61:T61"/>
    <mergeCell ref="B55:B57"/>
    <mergeCell ref="C55:E57"/>
    <mergeCell ref="G55:G57"/>
    <mergeCell ref="H55:K57"/>
    <mergeCell ref="L55:L57"/>
    <mergeCell ref="M55:M57"/>
    <mergeCell ref="N55:Q55"/>
    <mergeCell ref="R55:T55"/>
    <mergeCell ref="B49:B51"/>
    <mergeCell ref="C49:E51"/>
    <mergeCell ref="N62:Q62"/>
    <mergeCell ref="R62:T62"/>
    <mergeCell ref="N63:Q63"/>
    <mergeCell ref="R63:T63"/>
    <mergeCell ref="N56:Q56"/>
    <mergeCell ref="B64:B66"/>
    <mergeCell ref="C64:E66"/>
    <mergeCell ref="G64:G66"/>
    <mergeCell ref="H64:K66"/>
    <mergeCell ref="L64:L66"/>
    <mergeCell ref="M64:M66"/>
    <mergeCell ref="N64:Q64"/>
    <mergeCell ref="R64:T64"/>
    <mergeCell ref="N65:Q65"/>
    <mergeCell ref="R65:T65"/>
    <mergeCell ref="N66:Q66"/>
    <mergeCell ref="R66:T66"/>
    <mergeCell ref="R56:T56"/>
    <mergeCell ref="N57:Q57"/>
    <mergeCell ref="R57:T57"/>
    <mergeCell ref="B58:B60"/>
    <mergeCell ref="C58:E60"/>
    <mergeCell ref="G58:G60"/>
    <mergeCell ref="H58:K60"/>
    <mergeCell ref="L58:L60"/>
    <mergeCell ref="M58:M60"/>
    <mergeCell ref="N58:Q58"/>
    <mergeCell ref="R58:T58"/>
    <mergeCell ref="N59:Q59"/>
    <mergeCell ref="R59:T59"/>
    <mergeCell ref="N60:Q60"/>
    <mergeCell ref="R60:T60"/>
    <mergeCell ref="R49:T49"/>
    <mergeCell ref="BE49:BI51"/>
    <mergeCell ref="N50:Q50"/>
    <mergeCell ref="R50:T50"/>
    <mergeCell ref="N51:Q51"/>
    <mergeCell ref="R51:T51"/>
    <mergeCell ref="B52:B54"/>
    <mergeCell ref="C52:E54"/>
    <mergeCell ref="G52:G54"/>
    <mergeCell ref="H52:K54"/>
    <mergeCell ref="L52:L54"/>
    <mergeCell ref="M52:M54"/>
    <mergeCell ref="N52:Q52"/>
    <mergeCell ref="R52:T52"/>
    <mergeCell ref="BE52:BI54"/>
    <mergeCell ref="N53:Q53"/>
    <mergeCell ref="R53:T53"/>
    <mergeCell ref="N54:Q54"/>
    <mergeCell ref="R54:T54"/>
    <mergeCell ref="G49:G51"/>
    <mergeCell ref="H49:K51"/>
    <mergeCell ref="L49:L51"/>
    <mergeCell ref="M49:M51"/>
    <mergeCell ref="N49:Q49"/>
    <mergeCell ref="B133:B135"/>
    <mergeCell ref="C133:E135"/>
    <mergeCell ref="G133:G135"/>
    <mergeCell ref="H133:K135"/>
    <mergeCell ref="L133:L135"/>
    <mergeCell ref="M133:M135"/>
    <mergeCell ref="N133:Q133"/>
    <mergeCell ref="R133:T133"/>
    <mergeCell ref="BE133:BI135"/>
    <mergeCell ref="N134:Q134"/>
    <mergeCell ref="R134:T134"/>
    <mergeCell ref="N135:Q135"/>
    <mergeCell ref="R135:T135"/>
    <mergeCell ref="B136:B138"/>
    <mergeCell ref="C136:E138"/>
    <mergeCell ref="G136:G138"/>
    <mergeCell ref="H136:K138"/>
    <mergeCell ref="L136:L138"/>
    <mergeCell ref="M136:M138"/>
    <mergeCell ref="N136:Q136"/>
    <mergeCell ref="R136:T136"/>
    <mergeCell ref="BE136:BI138"/>
    <mergeCell ref="N137:Q137"/>
    <mergeCell ref="R137:T137"/>
    <mergeCell ref="N138:Q138"/>
    <mergeCell ref="R138:T138"/>
    <mergeCell ref="R132:T132"/>
    <mergeCell ref="C127:E129"/>
    <mergeCell ref="G127:G129"/>
    <mergeCell ref="H127:K129"/>
    <mergeCell ref="L127:L129"/>
    <mergeCell ref="M127:M129"/>
    <mergeCell ref="N127:Q127"/>
    <mergeCell ref="R127:T127"/>
    <mergeCell ref="BE127:BI129"/>
    <mergeCell ref="N128:Q128"/>
    <mergeCell ref="R128:T128"/>
    <mergeCell ref="N129:Q129"/>
    <mergeCell ref="R129:T129"/>
    <mergeCell ref="AR4:AV4"/>
    <mergeCell ref="AR1:AY1"/>
    <mergeCell ref="BF1:BI1"/>
    <mergeCell ref="AQ8:AR8"/>
    <mergeCell ref="B172:T172"/>
    <mergeCell ref="R28:T28"/>
    <mergeCell ref="M17:M21"/>
    <mergeCell ref="M22:M24"/>
    <mergeCell ref="U17:AY17"/>
    <mergeCell ref="AB18:AH18"/>
    <mergeCell ref="AI18:AO18"/>
    <mergeCell ref="R29:T29"/>
    <mergeCell ref="AW18:AY18"/>
    <mergeCell ref="R32:T32"/>
    <mergeCell ref="R39:T39"/>
    <mergeCell ref="R34:T34"/>
    <mergeCell ref="R36:T36"/>
    <mergeCell ref="R37:T37"/>
    <mergeCell ref="R35:T35"/>
    <mergeCell ref="R40:T40"/>
    <mergeCell ref="B28:B30"/>
    <mergeCell ref="B34:B36"/>
    <mergeCell ref="B37:B39"/>
    <mergeCell ref="B70:B72"/>
    <mergeCell ref="B31:B33"/>
    <mergeCell ref="B25:B27"/>
    <mergeCell ref="H40:K42"/>
    <mergeCell ref="C40:E42"/>
    <mergeCell ref="B177:AY181"/>
    <mergeCell ref="B40:B42"/>
    <mergeCell ref="B43:B45"/>
    <mergeCell ref="H139:K141"/>
    <mergeCell ref="H142:K144"/>
    <mergeCell ref="G139:G141"/>
    <mergeCell ref="G43:G45"/>
    <mergeCell ref="B46:B48"/>
    <mergeCell ref="B139:B141"/>
    <mergeCell ref="B142:B144"/>
    <mergeCell ref="N29:Q29"/>
    <mergeCell ref="R27:T27"/>
    <mergeCell ref="R26:T26"/>
    <mergeCell ref="G25:G27"/>
    <mergeCell ref="M25:M27"/>
    <mergeCell ref="H26:I26"/>
    <mergeCell ref="H43:K45"/>
    <mergeCell ref="H46:K48"/>
    <mergeCell ref="B127:B129"/>
    <mergeCell ref="C70:E72"/>
    <mergeCell ref="H27:I27"/>
    <mergeCell ref="J27:K27"/>
    <mergeCell ref="N41:Q41"/>
    <mergeCell ref="N42:Q42"/>
    <mergeCell ref="M37:M39"/>
    <mergeCell ref="M34:M36"/>
    <mergeCell ref="R33:T33"/>
    <mergeCell ref="N33:Q33"/>
    <mergeCell ref="N32:Q32"/>
    <mergeCell ref="L28:L30"/>
    <mergeCell ref="N28:Q28"/>
    <mergeCell ref="AZ175:BA175"/>
    <mergeCell ref="B176:T176"/>
    <mergeCell ref="G70:G72"/>
    <mergeCell ref="H70:K72"/>
    <mergeCell ref="L70:L72"/>
    <mergeCell ref="M70:M72"/>
    <mergeCell ref="N70:Q70"/>
    <mergeCell ref="R70:T70"/>
    <mergeCell ref="BE70:BI72"/>
    <mergeCell ref="N71:Q71"/>
    <mergeCell ref="R71:T71"/>
    <mergeCell ref="N72:Q72"/>
    <mergeCell ref="R72:T72"/>
    <mergeCell ref="B130:B132"/>
    <mergeCell ref="C130:E132"/>
    <mergeCell ref="G130:G132"/>
    <mergeCell ref="H130:K132"/>
    <mergeCell ref="L130:L132"/>
    <mergeCell ref="M130:M132"/>
    <mergeCell ref="N130:Q130"/>
    <mergeCell ref="R130:T130"/>
    <mergeCell ref="BE130:BI132"/>
    <mergeCell ref="N131:Q131"/>
    <mergeCell ref="R131:T131"/>
    <mergeCell ref="B145:B147"/>
    <mergeCell ref="C46:E48"/>
    <mergeCell ref="C139:E141"/>
    <mergeCell ref="C142:E144"/>
    <mergeCell ref="G46:G48"/>
    <mergeCell ref="BJ142:BJ144"/>
    <mergeCell ref="G142:G144"/>
    <mergeCell ref="M142:M144"/>
    <mergeCell ref="AZ174:BA174"/>
    <mergeCell ref="N47:Q47"/>
    <mergeCell ref="N48:Q48"/>
    <mergeCell ref="B67:B69"/>
    <mergeCell ref="C67:E69"/>
    <mergeCell ref="G67:G69"/>
    <mergeCell ref="H67:K69"/>
    <mergeCell ref="L67:L69"/>
    <mergeCell ref="M67:M69"/>
    <mergeCell ref="N67:Q67"/>
    <mergeCell ref="R67:T67"/>
    <mergeCell ref="N68:Q68"/>
    <mergeCell ref="R68:T68"/>
    <mergeCell ref="N69:Q69"/>
    <mergeCell ref="R69:T69"/>
    <mergeCell ref="N132:Q132"/>
    <mergeCell ref="C43:E45"/>
    <mergeCell ref="M43:M45"/>
    <mergeCell ref="M46:M48"/>
    <mergeCell ref="M139:M141"/>
    <mergeCell ref="C28:E30"/>
    <mergeCell ref="H28:K30"/>
    <mergeCell ref="C34:E36"/>
    <mergeCell ref="C37:E39"/>
    <mergeCell ref="G28:G30"/>
    <mergeCell ref="M31:M33"/>
    <mergeCell ref="G31:G33"/>
    <mergeCell ref="L31:L33"/>
    <mergeCell ref="H31:K33"/>
    <mergeCell ref="C31:E33"/>
    <mergeCell ref="G34:G36"/>
    <mergeCell ref="H37:K39"/>
    <mergeCell ref="H34:K36"/>
    <mergeCell ref="G37:G39"/>
    <mergeCell ref="G40:G42"/>
    <mergeCell ref="M28:M30"/>
    <mergeCell ref="L34:L36"/>
    <mergeCell ref="L37:L39"/>
    <mergeCell ref="L40:L42"/>
    <mergeCell ref="L43:L45"/>
    <mergeCell ref="V10:W10"/>
    <mergeCell ref="N23:Q23"/>
    <mergeCell ref="N24:Q24"/>
    <mergeCell ref="B6:J6"/>
    <mergeCell ref="N8:P8"/>
    <mergeCell ref="N10:P10"/>
    <mergeCell ref="B22:B24"/>
    <mergeCell ref="C22:E24"/>
    <mergeCell ref="B17:B21"/>
    <mergeCell ref="R24:T24"/>
    <mergeCell ref="V8:W8"/>
    <mergeCell ref="N17:Q21"/>
    <mergeCell ref="AB2:AC2"/>
    <mergeCell ref="AE2:AF2"/>
    <mergeCell ref="AI2:AJ2"/>
    <mergeCell ref="AR2:BI2"/>
    <mergeCell ref="BE10:BH10"/>
    <mergeCell ref="BF14:BG14"/>
    <mergeCell ref="AV6:AW6"/>
    <mergeCell ref="C17:E21"/>
    <mergeCell ref="C25:E27"/>
    <mergeCell ref="J26:K26"/>
    <mergeCell ref="BF12:BG12"/>
    <mergeCell ref="H22:K24"/>
    <mergeCell ref="L17:L21"/>
    <mergeCell ref="L22:L24"/>
    <mergeCell ref="L25:L27"/>
    <mergeCell ref="H17:K21"/>
    <mergeCell ref="G17:G21"/>
    <mergeCell ref="G22:G24"/>
    <mergeCell ref="H25:K25"/>
    <mergeCell ref="AZ19:AZ21"/>
    <mergeCell ref="BE3:BI3"/>
    <mergeCell ref="BE8:BG8"/>
    <mergeCell ref="AP18:AV18"/>
    <mergeCell ref="R23:T23"/>
    <mergeCell ref="BE22:BI24"/>
    <mergeCell ref="AW8:AX8"/>
    <mergeCell ref="R8:T8"/>
    <mergeCell ref="R10:T10"/>
    <mergeCell ref="BE6:BG6"/>
    <mergeCell ref="AR3:AV3"/>
    <mergeCell ref="AZ6:BA6"/>
    <mergeCell ref="N22:Q22"/>
    <mergeCell ref="BC17:BD18"/>
    <mergeCell ref="BD19:BD21"/>
    <mergeCell ref="BE17:BJ18"/>
    <mergeCell ref="BE19:BI21"/>
    <mergeCell ref="BJ19:BJ21"/>
    <mergeCell ref="BC19:BC21"/>
    <mergeCell ref="B12:X12"/>
    <mergeCell ref="B13:X13"/>
    <mergeCell ref="B14:X14"/>
    <mergeCell ref="AW12:AX12"/>
    <mergeCell ref="AZ12:BA12"/>
    <mergeCell ref="AZ14:BA14"/>
    <mergeCell ref="BA19:BA21"/>
    <mergeCell ref="U18:AA18"/>
    <mergeCell ref="BJ22:BJ24"/>
    <mergeCell ref="R22:T22"/>
    <mergeCell ref="BE25:BI27"/>
    <mergeCell ref="BJ25:BJ27"/>
    <mergeCell ref="BE28:BI30"/>
    <mergeCell ref="BJ28:BJ30"/>
    <mergeCell ref="BE31:BI33"/>
    <mergeCell ref="BJ31:BJ33"/>
    <mergeCell ref="BE34:BI36"/>
    <mergeCell ref="BJ34:BJ36"/>
    <mergeCell ref="BJ67:BJ69"/>
    <mergeCell ref="BE46:BI48"/>
    <mergeCell ref="BE37:BI39"/>
    <mergeCell ref="BJ37:BJ39"/>
    <mergeCell ref="BE40:BI42"/>
    <mergeCell ref="BE43:BI45"/>
    <mergeCell ref="BE67:BI69"/>
    <mergeCell ref="BJ40:BJ42"/>
    <mergeCell ref="BE55:BI57"/>
    <mergeCell ref="BE58:BI60"/>
    <mergeCell ref="BE61:BI63"/>
    <mergeCell ref="BE64:BI66"/>
    <mergeCell ref="L139:L141"/>
    <mergeCell ref="N40:Q40"/>
    <mergeCell ref="N38:Q38"/>
    <mergeCell ref="N39:Q39"/>
    <mergeCell ref="N143:Q143"/>
    <mergeCell ref="R48:T48"/>
    <mergeCell ref="R45:T45"/>
    <mergeCell ref="R46:T46"/>
    <mergeCell ref="R41:T41"/>
    <mergeCell ref="M40:M42"/>
    <mergeCell ref="L46:L48"/>
    <mergeCell ref="R92:T92"/>
    <mergeCell ref="N93:Q93"/>
    <mergeCell ref="R93:T93"/>
    <mergeCell ref="N98:Q98"/>
    <mergeCell ref="R98:T98"/>
    <mergeCell ref="N99:Q99"/>
    <mergeCell ref="R99:T99"/>
    <mergeCell ref="M106:M108"/>
    <mergeCell ref="N106:Q106"/>
    <mergeCell ref="N43:Q43"/>
    <mergeCell ref="N44:Q44"/>
    <mergeCell ref="N45:Q45"/>
    <mergeCell ref="N46:Q46"/>
    <mergeCell ref="N144:Q144"/>
    <mergeCell ref="BE139:BI141"/>
    <mergeCell ref="R43:T43"/>
    <mergeCell ref="R139:T139"/>
    <mergeCell ref="R141:T141"/>
    <mergeCell ref="N142:Q142"/>
    <mergeCell ref="R144:T144"/>
    <mergeCell ref="BJ79:BJ81"/>
    <mergeCell ref="N80:Q80"/>
    <mergeCell ref="R80:T80"/>
    <mergeCell ref="N81:Q81"/>
    <mergeCell ref="R81:T81"/>
    <mergeCell ref="BJ82:BJ84"/>
    <mergeCell ref="BJ85:BJ87"/>
    <mergeCell ref="N86:Q86"/>
    <mergeCell ref="R86:T86"/>
    <mergeCell ref="N87:Q87"/>
    <mergeCell ref="R87:T87"/>
    <mergeCell ref="BJ88:BJ90"/>
    <mergeCell ref="BJ97:BJ99"/>
    <mergeCell ref="BJ103:BJ105"/>
    <mergeCell ref="BJ109:BJ111"/>
    <mergeCell ref="BJ115:BJ117"/>
    <mergeCell ref="BJ121:BJ123"/>
    <mergeCell ref="N139:Q139"/>
    <mergeCell ref="N25:Q25"/>
    <mergeCell ref="N26:Q26"/>
    <mergeCell ref="N27:Q27"/>
    <mergeCell ref="N35:Q35"/>
    <mergeCell ref="N36:Q36"/>
    <mergeCell ref="R42:T42"/>
    <mergeCell ref="N37:Q37"/>
    <mergeCell ref="R31:T31"/>
    <mergeCell ref="R30:T30"/>
    <mergeCell ref="N30:Q30"/>
    <mergeCell ref="N31:Q31"/>
    <mergeCell ref="N92:Q92"/>
    <mergeCell ref="R38:T38"/>
    <mergeCell ref="R106:T106"/>
    <mergeCell ref="N101:Q101"/>
    <mergeCell ref="R101:T101"/>
    <mergeCell ref="N102:Q102"/>
    <mergeCell ref="R102:T102"/>
    <mergeCell ref="N115:Q115"/>
    <mergeCell ref="R25:T25"/>
    <mergeCell ref="R47:T47"/>
    <mergeCell ref="N34:Q34"/>
    <mergeCell ref="R44:T44"/>
    <mergeCell ref="L142:L144"/>
    <mergeCell ref="N140:Q140"/>
    <mergeCell ref="BI175:BJ175"/>
    <mergeCell ref="BI177:BJ177"/>
    <mergeCell ref="N155:Q155"/>
    <mergeCell ref="R155:T155"/>
    <mergeCell ref="N156:Q156"/>
    <mergeCell ref="R156:T156"/>
    <mergeCell ref="N149:Q149"/>
    <mergeCell ref="R149:T149"/>
    <mergeCell ref="N150:Q150"/>
    <mergeCell ref="R150:T150"/>
    <mergeCell ref="R158:T158"/>
    <mergeCell ref="N159:Q159"/>
    <mergeCell ref="R159:T159"/>
    <mergeCell ref="M160:M162"/>
    <mergeCell ref="N160:Q160"/>
    <mergeCell ref="R160:T160"/>
    <mergeCell ref="N161:Q161"/>
    <mergeCell ref="R143:T143"/>
    <mergeCell ref="R140:T140"/>
    <mergeCell ref="R142:T142"/>
    <mergeCell ref="N141:Q141"/>
    <mergeCell ref="BJ139:BJ141"/>
    <mergeCell ref="AZ17:BB18"/>
    <mergeCell ref="BB19:BB21"/>
    <mergeCell ref="AZ170:BA171"/>
    <mergeCell ref="BJ91:BJ93"/>
    <mergeCell ref="BJ70:BJ72"/>
    <mergeCell ref="BJ127:BJ129"/>
    <mergeCell ref="BJ130:BJ132"/>
    <mergeCell ref="BJ133:BJ135"/>
    <mergeCell ref="BJ136:BJ138"/>
    <mergeCell ref="BJ49:BJ51"/>
    <mergeCell ref="BJ52:BJ54"/>
    <mergeCell ref="BJ55:BJ57"/>
    <mergeCell ref="BJ58:BJ60"/>
    <mergeCell ref="BJ61:BJ63"/>
    <mergeCell ref="BJ64:BJ66"/>
    <mergeCell ref="BJ73:BJ75"/>
    <mergeCell ref="BJ145:BJ147"/>
    <mergeCell ref="BJ154:BJ156"/>
    <mergeCell ref="BE154:BI156"/>
    <mergeCell ref="BJ148:BJ150"/>
    <mergeCell ref="BJ151:BJ153"/>
    <mergeCell ref="BE100:BI102"/>
    <mergeCell ref="BJ100:BJ102"/>
    <mergeCell ref="BJ76:BJ78"/>
    <mergeCell ref="BI176:BJ176"/>
    <mergeCell ref="BI180:BJ180"/>
    <mergeCell ref="BI179:BJ179"/>
    <mergeCell ref="BJ43:BJ45"/>
    <mergeCell ref="BJ46:BJ48"/>
    <mergeCell ref="BC170:BD170"/>
    <mergeCell ref="BC171:BC172"/>
    <mergeCell ref="BD171:BD172"/>
    <mergeCell ref="BE173:BJ173"/>
    <mergeCell ref="BD175:BH175"/>
    <mergeCell ref="BJ157:BJ159"/>
    <mergeCell ref="BJ160:BJ162"/>
    <mergeCell ref="BE157:BI159"/>
    <mergeCell ref="BE160:BI162"/>
    <mergeCell ref="BE91:BI93"/>
    <mergeCell ref="BE97:BI99"/>
    <mergeCell ref="BE148:BI150"/>
    <mergeCell ref="BI178:BJ178"/>
    <mergeCell ref="BJ94:BJ96"/>
    <mergeCell ref="BE142:BI144"/>
    <mergeCell ref="BJ163:BJ165"/>
    <mergeCell ref="BJ166:BJ168"/>
    <mergeCell ref="BE166:BI168"/>
    <mergeCell ref="BE151:BI153"/>
    <mergeCell ref="G145:G147"/>
    <mergeCell ref="R147:T147"/>
    <mergeCell ref="C145:E147"/>
    <mergeCell ref="H145:K147"/>
    <mergeCell ref="L145:L147"/>
    <mergeCell ref="M145:M147"/>
    <mergeCell ref="N145:Q145"/>
    <mergeCell ref="R145:T145"/>
    <mergeCell ref="BE145:BI147"/>
    <mergeCell ref="N146:Q146"/>
    <mergeCell ref="R146:T146"/>
    <mergeCell ref="N147:Q147"/>
    <mergeCell ref="B166:B168"/>
    <mergeCell ref="C166:E168"/>
    <mergeCell ref="G166:G168"/>
    <mergeCell ref="H166:K168"/>
    <mergeCell ref="L166:L168"/>
    <mergeCell ref="N167:Q167"/>
    <mergeCell ref="R167:T167"/>
    <mergeCell ref="N168:Q168"/>
    <mergeCell ref="R168:T168"/>
    <mergeCell ref="M166:M168"/>
    <mergeCell ref="N166:Q166"/>
    <mergeCell ref="R166:T166"/>
    <mergeCell ref="B148:B150"/>
    <mergeCell ref="C148:E150"/>
    <mergeCell ref="BC174:BH174"/>
    <mergeCell ref="AZ172:BA172"/>
    <mergeCell ref="BE170:BJ172"/>
    <mergeCell ref="BI174:BJ174"/>
    <mergeCell ref="AZ173:BA173"/>
    <mergeCell ref="G148:G150"/>
    <mergeCell ref="H148:K150"/>
    <mergeCell ref="L148:L150"/>
    <mergeCell ref="M148:M150"/>
    <mergeCell ref="N148:Q148"/>
    <mergeCell ref="R148:T148"/>
    <mergeCell ref="B154:B156"/>
    <mergeCell ref="C154:E156"/>
    <mergeCell ref="G154:G156"/>
    <mergeCell ref="H154:K156"/>
    <mergeCell ref="L154:L156"/>
    <mergeCell ref="M154:M156"/>
    <mergeCell ref="N154:Q154"/>
    <mergeCell ref="N164:Q164"/>
    <mergeCell ref="R164:T164"/>
    <mergeCell ref="N165:Q165"/>
    <mergeCell ref="R165:T165"/>
    <mergeCell ref="R154:T154"/>
    <mergeCell ref="B151:B153"/>
    <mergeCell ref="C151:E153"/>
    <mergeCell ref="G151:G153"/>
    <mergeCell ref="H151:K153"/>
    <mergeCell ref="L151:L153"/>
    <mergeCell ref="M151:M153"/>
    <mergeCell ref="N151:Q151"/>
    <mergeCell ref="R151:T151"/>
    <mergeCell ref="N152:Q152"/>
    <mergeCell ref="R152:T152"/>
    <mergeCell ref="N153:Q153"/>
    <mergeCell ref="R153:T153"/>
    <mergeCell ref="B157:B159"/>
    <mergeCell ref="C157:E159"/>
    <mergeCell ref="G157:G159"/>
    <mergeCell ref="H157:K159"/>
    <mergeCell ref="L157:L159"/>
    <mergeCell ref="M157:M159"/>
    <mergeCell ref="N157:Q157"/>
    <mergeCell ref="R157:T157"/>
    <mergeCell ref="N158:Q158"/>
    <mergeCell ref="B160:B162"/>
    <mergeCell ref="C160:E162"/>
    <mergeCell ref="G160:G162"/>
    <mergeCell ref="H160:K162"/>
    <mergeCell ref="L160:L162"/>
    <mergeCell ref="R163:T163"/>
    <mergeCell ref="BE163:BI165"/>
    <mergeCell ref="M163:M165"/>
    <mergeCell ref="N163:Q163"/>
    <mergeCell ref="R161:T161"/>
    <mergeCell ref="N162:Q162"/>
    <mergeCell ref="R162:T162"/>
    <mergeCell ref="B163:B165"/>
    <mergeCell ref="C163:E165"/>
    <mergeCell ref="G163:G165"/>
    <mergeCell ref="H163:K165"/>
    <mergeCell ref="L163:L165"/>
    <mergeCell ref="B76:B78"/>
    <mergeCell ref="C76:E78"/>
    <mergeCell ref="G76:G78"/>
    <mergeCell ref="H76:K78"/>
    <mergeCell ref="L76:L78"/>
    <mergeCell ref="M76:M78"/>
    <mergeCell ref="N76:Q76"/>
    <mergeCell ref="R76:T76"/>
    <mergeCell ref="BE76:BI78"/>
    <mergeCell ref="N77:Q77"/>
    <mergeCell ref="R77:T77"/>
    <mergeCell ref="N78:Q78"/>
    <mergeCell ref="R78:T78"/>
    <mergeCell ref="B73:B75"/>
    <mergeCell ref="C73:E75"/>
    <mergeCell ref="G73:G75"/>
    <mergeCell ref="H73:K75"/>
    <mergeCell ref="L73:L75"/>
    <mergeCell ref="M73:M75"/>
    <mergeCell ref="N73:Q73"/>
    <mergeCell ref="R73:T73"/>
    <mergeCell ref="BE73:BI75"/>
    <mergeCell ref="N74:Q74"/>
    <mergeCell ref="R74:T74"/>
    <mergeCell ref="N75:Q75"/>
    <mergeCell ref="R75:T75"/>
    <mergeCell ref="B82:B84"/>
    <mergeCell ref="C82:E84"/>
    <mergeCell ref="G82:G84"/>
    <mergeCell ref="H82:K84"/>
    <mergeCell ref="L82:L84"/>
    <mergeCell ref="M82:M84"/>
    <mergeCell ref="N82:Q82"/>
    <mergeCell ref="R82:T82"/>
    <mergeCell ref="BE82:BI84"/>
    <mergeCell ref="N83:Q83"/>
    <mergeCell ref="R83:T83"/>
    <mergeCell ref="N84:Q84"/>
    <mergeCell ref="R84:T84"/>
    <mergeCell ref="B79:B81"/>
    <mergeCell ref="C79:E81"/>
    <mergeCell ref="G79:G81"/>
    <mergeCell ref="H79:K81"/>
    <mergeCell ref="L79:L81"/>
    <mergeCell ref="M79:M81"/>
    <mergeCell ref="N79:Q79"/>
    <mergeCell ref="R79:T79"/>
    <mergeCell ref="BE79:BI81"/>
    <mergeCell ref="B88:B90"/>
    <mergeCell ref="C88:E90"/>
    <mergeCell ref="G88:G90"/>
    <mergeCell ref="H88:K90"/>
    <mergeCell ref="L88:L90"/>
    <mergeCell ref="M88:M90"/>
    <mergeCell ref="N88:Q88"/>
    <mergeCell ref="R88:T88"/>
    <mergeCell ref="BE88:BI90"/>
    <mergeCell ref="N89:Q89"/>
    <mergeCell ref="R89:T89"/>
    <mergeCell ref="N90:Q90"/>
    <mergeCell ref="R90:T90"/>
    <mergeCell ref="B85:B87"/>
    <mergeCell ref="C85:E87"/>
    <mergeCell ref="G85:G87"/>
    <mergeCell ref="H85:K87"/>
    <mergeCell ref="L85:L87"/>
    <mergeCell ref="M85:M87"/>
    <mergeCell ref="N85:Q85"/>
    <mergeCell ref="R85:T85"/>
    <mergeCell ref="BE85:BI87"/>
    <mergeCell ref="B94:B96"/>
    <mergeCell ref="C94:E96"/>
    <mergeCell ref="G94:G96"/>
    <mergeCell ref="H94:K96"/>
    <mergeCell ref="L94:L96"/>
    <mergeCell ref="M94:M96"/>
    <mergeCell ref="N94:Q94"/>
    <mergeCell ref="R94:T94"/>
    <mergeCell ref="BE94:BI96"/>
    <mergeCell ref="N95:Q95"/>
    <mergeCell ref="R95:T95"/>
    <mergeCell ref="N96:Q96"/>
    <mergeCell ref="R96:T96"/>
    <mergeCell ref="B100:B102"/>
    <mergeCell ref="C100:E102"/>
    <mergeCell ref="G100:G102"/>
    <mergeCell ref="H100:K102"/>
    <mergeCell ref="L100:L102"/>
    <mergeCell ref="M100:M102"/>
    <mergeCell ref="N100:Q100"/>
    <mergeCell ref="R100:T100"/>
    <mergeCell ref="B91:B93"/>
    <mergeCell ref="C91:E93"/>
    <mergeCell ref="G91:G93"/>
    <mergeCell ref="H91:K93"/>
    <mergeCell ref="L91:L93"/>
    <mergeCell ref="M91:M93"/>
    <mergeCell ref="N91:Q91"/>
    <mergeCell ref="R91:T91"/>
    <mergeCell ref="B97:B99"/>
    <mergeCell ref="C97:E99"/>
    <mergeCell ref="G97:G99"/>
    <mergeCell ref="H97:K99"/>
    <mergeCell ref="L97:L99"/>
    <mergeCell ref="M97:M99"/>
    <mergeCell ref="N97:Q97"/>
    <mergeCell ref="R97:T97"/>
    <mergeCell ref="B103:B105"/>
    <mergeCell ref="C103:E105"/>
    <mergeCell ref="G103:G105"/>
    <mergeCell ref="H103:K105"/>
    <mergeCell ref="L103:L105"/>
    <mergeCell ref="M103:M105"/>
    <mergeCell ref="N103:Q103"/>
    <mergeCell ref="R103:T103"/>
    <mergeCell ref="BE103:BI105"/>
    <mergeCell ref="N104:Q104"/>
    <mergeCell ref="R104:T104"/>
    <mergeCell ref="N105:Q105"/>
    <mergeCell ref="R105:T105"/>
    <mergeCell ref="BJ106:BJ108"/>
    <mergeCell ref="N107:Q107"/>
    <mergeCell ref="R107:T107"/>
    <mergeCell ref="N108:Q108"/>
    <mergeCell ref="R108:T108"/>
    <mergeCell ref="H106:K108"/>
    <mergeCell ref="L106:L108"/>
    <mergeCell ref="B109:B111"/>
    <mergeCell ref="C109:E111"/>
    <mergeCell ref="G109:G111"/>
    <mergeCell ref="H109:K111"/>
    <mergeCell ref="L109:L111"/>
    <mergeCell ref="M109:M111"/>
    <mergeCell ref="N109:Q109"/>
    <mergeCell ref="R109:T109"/>
    <mergeCell ref="BE109:BI111"/>
    <mergeCell ref="N110:Q110"/>
    <mergeCell ref="BJ112:BJ114"/>
    <mergeCell ref="N113:Q113"/>
    <mergeCell ref="R113:T113"/>
    <mergeCell ref="N114:Q114"/>
    <mergeCell ref="R114:T114"/>
    <mergeCell ref="N111:Q111"/>
    <mergeCell ref="R111:T111"/>
    <mergeCell ref="B112:B114"/>
    <mergeCell ref="BE112:BI114"/>
    <mergeCell ref="N112:Q112"/>
    <mergeCell ref="R112:T112"/>
    <mergeCell ref="BE124:BI126"/>
    <mergeCell ref="BJ124:BJ126"/>
    <mergeCell ref="N125:Q125"/>
    <mergeCell ref="R125:T125"/>
    <mergeCell ref="N126:Q126"/>
    <mergeCell ref="R126:T126"/>
    <mergeCell ref="N118:Q118"/>
    <mergeCell ref="R118:T118"/>
    <mergeCell ref="BE121:BI123"/>
    <mergeCell ref="N122:Q122"/>
    <mergeCell ref="R122:T122"/>
    <mergeCell ref="N123:Q123"/>
    <mergeCell ref="R123:T123"/>
    <mergeCell ref="N116:Q116"/>
    <mergeCell ref="R116:T116"/>
    <mergeCell ref="N117:Q117"/>
    <mergeCell ref="R117:T117"/>
    <mergeCell ref="BJ118:BJ120"/>
    <mergeCell ref="N119:Q119"/>
    <mergeCell ref="R119:T119"/>
    <mergeCell ref="N120:Q120"/>
    <mergeCell ref="R120:T120"/>
    <mergeCell ref="H115:K117"/>
    <mergeCell ref="L115:L117"/>
    <mergeCell ref="M115:M117"/>
    <mergeCell ref="BE106:BI108"/>
    <mergeCell ref="AT12:AU12"/>
    <mergeCell ref="AT14:AU14"/>
    <mergeCell ref="B124:B126"/>
    <mergeCell ref="C124:E126"/>
    <mergeCell ref="G124:G126"/>
    <mergeCell ref="H124:K126"/>
    <mergeCell ref="L124:L126"/>
    <mergeCell ref="B121:B123"/>
    <mergeCell ref="C121:E123"/>
    <mergeCell ref="G121:G123"/>
    <mergeCell ref="H121:K123"/>
    <mergeCell ref="L121:L123"/>
    <mergeCell ref="M121:M123"/>
    <mergeCell ref="N121:Q121"/>
    <mergeCell ref="R121:T121"/>
    <mergeCell ref="R115:T115"/>
    <mergeCell ref="B118:B120"/>
    <mergeCell ref="C118:E120"/>
    <mergeCell ref="G118:G120"/>
    <mergeCell ref="R110:T110"/>
    <mergeCell ref="BE176:BH176"/>
    <mergeCell ref="BD177:BH177"/>
    <mergeCell ref="BE178:BH178"/>
    <mergeCell ref="BC179:BH179"/>
    <mergeCell ref="BD180:BH180"/>
    <mergeCell ref="H118:K120"/>
    <mergeCell ref="L118:L120"/>
    <mergeCell ref="B106:B108"/>
    <mergeCell ref="C106:E108"/>
    <mergeCell ref="G106:G108"/>
    <mergeCell ref="M124:M126"/>
    <mergeCell ref="N124:Q124"/>
    <mergeCell ref="R124:T124"/>
    <mergeCell ref="BE118:BI120"/>
    <mergeCell ref="M118:M120"/>
    <mergeCell ref="BE115:BI117"/>
    <mergeCell ref="C112:E114"/>
    <mergeCell ref="G112:G114"/>
    <mergeCell ref="H112:K114"/>
    <mergeCell ref="L112:L114"/>
    <mergeCell ref="M112:M114"/>
    <mergeCell ref="B115:B117"/>
    <mergeCell ref="C115:E117"/>
    <mergeCell ref="G115:G117"/>
  </mergeCells>
  <phoneticPr fontId="2"/>
  <conditionalFormatting sqref="U175:AY175">
    <cfRule type="containsText" dxfId="41" priority="538" operator="containsText" text="×">
      <formula>NOT(ISERROR(SEARCH("×",U175)))</formula>
    </cfRule>
  </conditionalFormatting>
  <conditionalFormatting sqref="U30:AY30 U33:AY33 U169:AY169">
    <cfRule type="endsWith" dxfId="40" priority="536" operator="endsWith" text="基準">
      <formula>RIGHT(U30,LEN("基準"))="基準"</formula>
    </cfRule>
  </conditionalFormatting>
  <conditionalFormatting sqref="U24:AY24">
    <cfRule type="containsText" dxfId="39" priority="533" operator="containsText" text="基準">
      <formula>NOT(ISERROR(SEARCH("基準",U24)))</formula>
    </cfRule>
  </conditionalFormatting>
  <conditionalFormatting sqref="U27:AY27">
    <cfRule type="containsText" dxfId="38" priority="532" operator="containsText" text="基準">
      <formula>NOT(ISERROR(SEARCH("基準",U27)))</formula>
    </cfRule>
  </conditionalFormatting>
  <conditionalFormatting sqref="U30:AY30">
    <cfRule type="containsText" dxfId="37" priority="530" operator="containsText" text="基準・加">
      <formula>NOT(ISERROR(SEARCH("基準・加",U30)))</formula>
    </cfRule>
  </conditionalFormatting>
  <conditionalFormatting sqref="U33:AY33">
    <cfRule type="containsText" dxfId="36" priority="529" operator="containsText" text="基準・加">
      <formula>NOT(ISERROR(SEARCH("基準・加",U33)))</formula>
    </cfRule>
  </conditionalFormatting>
  <conditionalFormatting sqref="U33:AY33">
    <cfRule type="containsText" dxfId="35" priority="519" operator="containsText" text="基準・加">
      <formula>NOT(ISERROR(SEARCH("基準・加",U33)))</formula>
    </cfRule>
  </conditionalFormatting>
  <conditionalFormatting sqref="U176:AY176">
    <cfRule type="containsText" dxfId="34" priority="489" operator="containsText" text="×">
      <formula>NOT(ISERROR(SEARCH("×",U176)))</formula>
    </cfRule>
  </conditionalFormatting>
  <conditionalFormatting sqref="N22:Q168">
    <cfRule type="duplicateValues" dxfId="33" priority="24"/>
  </conditionalFormatting>
  <conditionalFormatting sqref="U23:AY23 U164:AG164 U167:AG167">
    <cfRule type="expression" dxfId="32" priority="20">
      <formula>U22:AY22="常-休3"</formula>
    </cfRule>
    <cfRule type="expression" dxfId="31" priority="21">
      <formula>U22:AY22="常-休2"</formula>
    </cfRule>
    <cfRule type="expression" dxfId="30" priority="22">
      <formula>U22:AY22="出・研"</formula>
    </cfRule>
    <cfRule type="expression" dxfId="29" priority="23">
      <formula>U22:AY22="常-休1"</formula>
    </cfRule>
  </conditionalFormatting>
  <conditionalFormatting sqref="U26:AY26">
    <cfRule type="expression" dxfId="28" priority="16">
      <formula>U25:AY25="常-休3"</formula>
    </cfRule>
    <cfRule type="expression" dxfId="27" priority="17">
      <formula>U25:AY25="常-休2"</formula>
    </cfRule>
    <cfRule type="expression" dxfId="26" priority="18">
      <formula>U25:AY25="出・研"</formula>
    </cfRule>
    <cfRule type="expression" dxfId="25" priority="19">
      <formula>U25:AY25="常-休1"</formula>
    </cfRule>
  </conditionalFormatting>
  <conditionalFormatting sqref="U29:AY29">
    <cfRule type="expression" dxfId="24" priority="12">
      <formula>U28:AY28="常-休3"</formula>
    </cfRule>
    <cfRule type="expression" dxfId="23" priority="13">
      <formula>U28:AY28="常-休2"</formula>
    </cfRule>
    <cfRule type="expression" dxfId="22" priority="14">
      <formula>U28:AY28="出・研"</formula>
    </cfRule>
    <cfRule type="expression" dxfId="21" priority="15">
      <formula>U28:AY28="常-休1"</formula>
    </cfRule>
  </conditionalFormatting>
  <conditionalFormatting sqref="U32:AY32">
    <cfRule type="expression" dxfId="20" priority="8">
      <formula>U31:AY31="常-休3"</formula>
    </cfRule>
    <cfRule type="expression" dxfId="19" priority="9">
      <formula>U31:AY31="常-休2"</formula>
    </cfRule>
    <cfRule type="expression" dxfId="18" priority="10">
      <formula>U31:AY31="出・研"</formula>
    </cfRule>
    <cfRule type="expression" dxfId="17" priority="11">
      <formula>U31:AY31="常-休1"</formula>
    </cfRule>
  </conditionalFormatting>
  <conditionalFormatting sqref="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cfRule type="endsWith" dxfId="16" priority="7" operator="endsWith" text="基準">
      <formula>RIGHT(U36,LEN("基準"))="基準"</formula>
    </cfRule>
  </conditionalFormatting>
  <conditionalFormatting sqref="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cfRule type="containsText" dxfId="15" priority="6" operator="containsText" text="基準・加">
      <formula>NOT(ISERROR(SEARCH("基準・加",U36)))</formula>
    </cfRule>
  </conditionalFormatting>
  <conditionalFormatting sqref="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cfRule type="containsText" dxfId="14" priority="5" operator="containsText" text="基準・加">
      <formula>NOT(ISERROR(SEARCH("基準・加",U36)))</formula>
    </cfRule>
  </conditionalFormatting>
  <conditionalFormatting sqref="U35:AY35 U38:AY38 U41:AY41 U44:AY44 U47:AY47 U50:AY50 U53:AY53 U56:AY56 U59:AY59 U62:AY62 U65:AY65 U68:AY68 U71:AY71 U74:AY74 U77:AY77 U80:AY80 U83:AY83 U86:AY86 U89:AY89 U92:AY92 U95:AY95 U98:AY98 U101:AY101 U104:AY104 U107:AY107 U110:AY110 U113:AY113 U116:AY116 U119:AY119 U122:AY122 U125:AY125 U128:AY128 U131:AY131 U134:AY134 U137:AY137 U140:AY140 U143:AY143 U146:AY146 U149:AY149 U152:AY152 U155:AY155 U158:AY158 U161:AY161">
    <cfRule type="expression" dxfId="13" priority="1">
      <formula>U34:AY34="常-休3"</formula>
    </cfRule>
    <cfRule type="expression" dxfId="12" priority="2">
      <formula>U34:AY34="常-休2"</formula>
    </cfRule>
    <cfRule type="expression" dxfId="11" priority="3">
      <formula>U34:AY34="出・研"</formula>
    </cfRule>
    <cfRule type="expression" dxfId="10" priority="4">
      <formula>U34:AY34="常-休1"</formula>
    </cfRule>
  </conditionalFormatting>
  <conditionalFormatting sqref="AO164:AY164 AO167:AY167">
    <cfRule type="expression" dxfId="9" priority="543">
      <formula>AO163:BL163="常-休3"</formula>
    </cfRule>
    <cfRule type="expression" dxfId="8" priority="544">
      <formula>AO163:BL163="常-休2"</formula>
    </cfRule>
    <cfRule type="expression" dxfId="7" priority="545">
      <formula>AO163:BL163="出・研"</formula>
    </cfRule>
    <cfRule type="expression" dxfId="6" priority="546">
      <formula>AO163:BL163="常-休1"</formula>
    </cfRule>
  </conditionalFormatting>
  <conditionalFormatting sqref="AH164:AN164 AH167:AN167">
    <cfRule type="expression" dxfId="5" priority="547">
      <formula>AH163:BK163="常-休3"</formula>
    </cfRule>
    <cfRule type="expression" dxfId="4" priority="548">
      <formula>AH163:BK163="常-休2"</formula>
    </cfRule>
    <cfRule type="expression" dxfId="3" priority="549">
      <formula>AH163:BK163="出・研"</formula>
    </cfRule>
    <cfRule type="expression" dxfId="2" priority="550">
      <formula>AH163:BK163="常-休1"</formula>
    </cfRule>
  </conditionalFormatting>
  <dataValidations count="15">
    <dataValidation type="list" allowBlank="1" showInputMessage="1" showErrorMessage="1" sqref="C22 C25 C28 C31 C34 C37 C40 C43 C46 C139 C142 C145 C67 C70 C127 C130 C133 C136 C49 C52 C55 C58 C61 C64 C163 C166 C148 C151 C154 C157 C160 C85 C88 C91 C73 C76 C79 C82 C124 C109 C112 C115 C118 C121 C94 C97 C100 C103 C106">
      <formula1>職種</formula1>
    </dataValidation>
    <dataValidation type="list" allowBlank="1" showInputMessage="1" showErrorMessage="1" sqref="BE3:BI3">
      <formula1>"予定,実績"</formula1>
    </dataValidation>
    <dataValidation type="list" allowBlank="1" showInputMessage="1" showErrorMessage="1" sqref="B8:E8 G8:J8 B10:E10 G10:J10">
      <formula1>"○,－"</formula1>
    </dataValidation>
    <dataValidation type="decimal" allowBlank="1" showInputMessage="1" showErrorMessage="1" error="入力可能範囲　32～40" sqref="AZ6">
      <formula1>32</formula1>
      <formula2>40</formula2>
    </dataValidation>
    <dataValidation type="list" allowBlank="1" showInputMessage="1" showErrorMessage="1" sqref="AE3">
      <formula1>#REF!</formula1>
    </dataValidation>
    <dataValidation imeMode="fullKatakana" allowBlank="1" showInputMessage="1" showErrorMessage="1" sqref="N23:Q23 N32:Q32 N29:Q29 N35:Q35 N143:Q143 N38:Q38 N41:Q41 N44:Q44 N47:Q47 N140:Q140 N146:Q146 N71:Q71 N68:Q68 N128:Q128 N131:Q131 N134:Q134 N137:Q137 N53:Q53 N50:Q50 N56:Q56 N59:Q59 N62:Q62 N65:Q65 N164:Q164 N167:Q167 N149:Q149 N152:Q152 N158:Q158 N155:Q155 N161:Q161 N89:Q89 N86:Q86 N92:Q92 N74:Q74 N77:Q77 N80:Q80 N83:Q83 N125:Q125 N110:Q110 N113:Q113 N119:Q119 N116:Q116 N122:Q122 N95:Q95 N98:Q98 N104:Q104 N101:Q101 N107:Q107"/>
    <dataValidation type="list" errorStyle="warning" allowBlank="1" showInputMessage="1" showErrorMessage="1" error="リストにない場合のみ、入力してください。" sqref="H22:K24">
      <formula1>INDIRECT($C$22)</formula1>
    </dataValidation>
    <dataValidation type="list" errorStyle="warning" allowBlank="1" showInputMessage="1" showErrorMessage="1" error="リストにない場合のみ、入力してください。" sqref="H25 H31:K169">
      <formula1>INDIRECT($C25)</formula1>
    </dataValidation>
    <dataValidation type="list" allowBlank="1" showInputMessage="1" showErrorMessage="1" sqref="U27:AY27 U30:AY30 U24:AY24 U33:AY33 U168:AY169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formula1>INDIRECT($R24)</formula1>
    </dataValidation>
    <dataValidation type="list" errorStyle="warning" allowBlank="1" showInputMessage="1" showErrorMessage="1" error="リストにない場合のみ、入力してください。" sqref="H28:K30">
      <formula1>INDIRECT($F29)</formula1>
    </dataValidation>
    <dataValidation type="list" allowBlank="1" showInputMessage="1" showErrorMessage="1" sqref="G139 G142 G28 G31 G34 G37 G40 G43 G46 G22 G25 G145 G67 G70 G127 G130 G133 G136 G49 G52 G55 G58 G61 G64 G163 G166 G148 G151 G154 G157 G160 G85 G88 G91 G73 G76 G79 G82 G124 G109 G112 G115 G118 G121 G94 G97 G100 G103 G106">
      <formula1>"常・専,常・兼,非・専,非・兼"</formula1>
    </dataValidation>
    <dataValidation type="list" errorStyle="warning" allowBlank="1" showInputMessage="1" showErrorMessage="1" error="リストにない場合のみ、入力してください。" sqref="L22 L142 L28 L31 L34 L37 L40 L43 L46 L139 L25 L145 L70 L67 L127 L130 L133 L136 L52 L49 L55 L58 L61 L64 L163 L166 L148 L151 L157 L154 L160 L88 L85 L91 L73 L76 L79 L82 L124 L109 L112 L118 L115 L121 L94 L97 L103 L100 L106">
      <formula1>"提出済,新規提出,不要"</formula1>
    </dataValidation>
    <dataValidation type="list" allowBlank="1" showInputMessage="1" showErrorMessage="1" sqref="AR4:AV4">
      <formula1>"適用なし,適用あり"</formula1>
    </dataValidation>
    <dataValidation type="list" allowBlank="1" showInputMessage="1" showErrorMessage="1" sqref="BF1:BI1">
      <formula1>主たる障害種別</formula1>
    </dataValidation>
    <dataValidation type="list" errorStyle="warning" allowBlank="1" showInputMessage="1" showErrorMessage="1" error="リストにない場合のみ、入力してください。" sqref="M22:M169">
      <formula1>"社会福祉士,介護福祉士,精神保健福祉士,公認心理士,"</formula1>
    </dataValidation>
  </dataValidations>
  <printOptions horizontalCentered="1" verticalCentered="1"/>
  <pageMargins left="0.15748031496062992" right="0.15748031496062992" top="0.31496062992125984" bottom="0.15748031496062992" header="0.31496062992125984" footer="0.31496062992125984"/>
  <pageSetup paperSize="9" scale="39" fitToHeight="0" orientation="landscape" cellComments="asDisplayed" r:id="rId1"/>
  <rowBreaks count="2" manualBreakCount="2">
    <brk id="75" max="61" man="1"/>
    <brk id="126" max="61" man="1"/>
  </rowBreaks>
  <ignoredErrors>
    <ignoredError sqref="BD3" numberStoredAsText="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プルダウン・リスト!$C$4:$C$12</xm:f>
          </x14:formula1>
          <xm:sqref>AR1 BA1:BD1</xm:sqref>
        </x14:dataValidation>
        <x14:dataValidation type="list" allowBlank="1" showInputMessage="1" showErrorMessage="1">
          <x14:formula1>
            <xm:f>'シフト記号表（勤務時間帯)'!$D$5:$D$45</xm:f>
          </x14:formula1>
          <xm:sqref>U22:AY22 U25:AY25 U28:AY28 U31:AY31 U34:AY34 U37:AY37 U40:AY40 U43:AY43 U46:AY46 U49:AY49 U52:AY52 U55:AY55 U58:AY58 U61:AY61 U64:AY64 U67:AY67 U70:AY70 U73:AY73 U76:AY76 U79:AY79 U82:AY82 U85:AY85 U88:AY88 U91:AY91 U94:AY94 U97:AY97 U100:AY100 U103:AY103 U106:AY106 U109:AY109 U112:AY112 U115:AY115 U118:AY118 U121:AY121 U124:AY124 U127:AY127 U130:AY130 U133:AY133 U136:AY136 U139:AY139 U142:AY142 U145:AY145 U148:AY148 U151:AY151 U154:AY154 U157:AY157 U160:AY160 U163:AY163 U166:AY166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V56"/>
  <sheetViews>
    <sheetView view="pageBreakPreview" zoomScale="85" zoomScaleNormal="100" zoomScaleSheetLayoutView="85" workbookViewId="0">
      <selection activeCell="H12" sqref="H12"/>
    </sheetView>
  </sheetViews>
  <sheetFormatPr defaultColWidth="9" defaultRowHeight="18.75" x14ac:dyDescent="0.4"/>
  <cols>
    <col min="1" max="1" width="1.625" style="2" customWidth="1"/>
    <col min="2" max="2" width="12" style="2" customWidth="1"/>
    <col min="3" max="3" width="20.375" style="1" customWidth="1"/>
    <col min="4" max="4" width="10.625" style="1" customWidth="1"/>
    <col min="5" max="5" width="3.375" style="1" bestFit="1" customWidth="1"/>
    <col min="6" max="6" width="15.625" style="2" customWidth="1"/>
    <col min="7" max="7" width="3.375" style="2" bestFit="1" customWidth="1"/>
    <col min="8" max="8" width="15.625" style="2" customWidth="1"/>
    <col min="9" max="9" width="3.375" style="2" bestFit="1" customWidth="1"/>
    <col min="10" max="10" width="15.625" style="1" customWidth="1"/>
    <col min="11" max="11" width="3.375" style="2" bestFit="1" customWidth="1"/>
    <col min="12" max="12" width="15.625" style="2" customWidth="1"/>
    <col min="13" max="13" width="5" style="2" customWidth="1"/>
    <col min="14" max="14" width="15.625" style="2" customWidth="1"/>
    <col min="15" max="15" width="3.375" style="2" customWidth="1"/>
    <col min="16" max="16" width="15.625" style="2" customWidth="1"/>
    <col min="17" max="17" width="3.375" style="2" customWidth="1"/>
    <col min="18" max="18" width="15.625" style="2" customWidth="1"/>
    <col min="19" max="19" width="3.375" style="2" customWidth="1"/>
    <col min="20" max="20" width="15.625" style="2" customWidth="1"/>
    <col min="21" max="21" width="3.375" style="2" customWidth="1"/>
    <col min="22" max="22" width="15.625" style="2" customWidth="1"/>
    <col min="23" max="16384" width="9" style="2"/>
  </cols>
  <sheetData>
    <row r="1" spans="2:22" ht="33" x14ac:dyDescent="0.4">
      <c r="C1" s="254" t="s">
        <v>45</v>
      </c>
    </row>
    <row r="2" spans="2:22" x14ac:dyDescent="0.4">
      <c r="B2" s="261"/>
      <c r="C2" s="3" t="s">
        <v>46</v>
      </c>
      <c r="F2" s="30" t="s">
        <v>79</v>
      </c>
      <c r="J2" s="31" t="s">
        <v>80</v>
      </c>
    </row>
    <row r="3" spans="2:22" x14ac:dyDescent="0.4">
      <c r="C3" s="3"/>
      <c r="F3" s="555" t="s">
        <v>26</v>
      </c>
      <c r="G3" s="555"/>
      <c r="H3" s="555"/>
      <c r="I3" s="555"/>
      <c r="J3" s="555"/>
      <c r="K3" s="555"/>
      <c r="L3" s="555"/>
      <c r="N3" s="556" t="s">
        <v>93</v>
      </c>
      <c r="O3" s="557"/>
      <c r="P3" s="558"/>
      <c r="R3" s="556" t="s">
        <v>94</v>
      </c>
      <c r="S3" s="557"/>
      <c r="T3" s="557"/>
      <c r="U3" s="557"/>
      <c r="V3" s="558"/>
    </row>
    <row r="4" spans="2:22" x14ac:dyDescent="0.4">
      <c r="B4" s="2" t="s">
        <v>47</v>
      </c>
      <c r="C4" s="2"/>
      <c r="D4" s="1" t="s">
        <v>6</v>
      </c>
      <c r="F4" s="1" t="s">
        <v>48</v>
      </c>
      <c r="G4" s="1"/>
      <c r="H4" s="1" t="s">
        <v>49</v>
      </c>
      <c r="J4" s="1" t="s">
        <v>50</v>
      </c>
      <c r="L4" s="1" t="s">
        <v>26</v>
      </c>
      <c r="N4" s="1" t="s">
        <v>24</v>
      </c>
      <c r="P4" s="1" t="s">
        <v>25</v>
      </c>
      <c r="R4" s="1" t="s">
        <v>24</v>
      </c>
      <c r="T4" s="1" t="s">
        <v>25</v>
      </c>
      <c r="V4" s="1" t="s">
        <v>26</v>
      </c>
    </row>
    <row r="5" spans="2:22" x14ac:dyDescent="0.4">
      <c r="B5" s="72" t="s">
        <v>158</v>
      </c>
      <c r="C5" s="71" t="s">
        <v>157</v>
      </c>
      <c r="D5" s="40" t="s">
        <v>159</v>
      </c>
      <c r="E5" s="17" t="s">
        <v>258</v>
      </c>
      <c r="F5" s="41" t="s">
        <v>259</v>
      </c>
      <c r="G5" s="17" t="s">
        <v>260</v>
      </c>
      <c r="H5" s="41" t="s">
        <v>259</v>
      </c>
      <c r="I5" s="49" t="s">
        <v>261</v>
      </c>
      <c r="J5" s="41" t="s">
        <v>259</v>
      </c>
      <c r="K5" s="49" t="s">
        <v>262</v>
      </c>
      <c r="L5" s="260" t="s">
        <v>259</v>
      </c>
      <c r="N5" s="41" t="s">
        <v>259</v>
      </c>
      <c r="O5" s="1" t="s">
        <v>260</v>
      </c>
      <c r="P5" s="41" t="s">
        <v>259</v>
      </c>
      <c r="R5" s="260" t="s">
        <v>259</v>
      </c>
      <c r="S5" s="1" t="s">
        <v>260</v>
      </c>
      <c r="T5" s="260" t="s">
        <v>259</v>
      </c>
      <c r="V5" s="260" t="s">
        <v>259</v>
      </c>
    </row>
    <row r="6" spans="2:22" ht="18" customHeight="1" x14ac:dyDescent="0.4">
      <c r="B6" s="72" t="s">
        <v>223</v>
      </c>
      <c r="C6" s="559" t="s">
        <v>224</v>
      </c>
      <c r="D6" s="40" t="s">
        <v>263</v>
      </c>
      <c r="E6" s="17" t="s">
        <v>258</v>
      </c>
      <c r="F6" s="41" t="s">
        <v>259</v>
      </c>
      <c r="G6" s="17" t="s">
        <v>260</v>
      </c>
      <c r="H6" s="41" t="s">
        <v>259</v>
      </c>
      <c r="I6" s="49" t="s">
        <v>261</v>
      </c>
      <c r="J6" s="41" t="s">
        <v>259</v>
      </c>
      <c r="K6" s="49" t="s">
        <v>262</v>
      </c>
      <c r="L6" s="260" t="s">
        <v>259</v>
      </c>
      <c r="N6" s="41" t="s">
        <v>259</v>
      </c>
      <c r="O6" s="1" t="s">
        <v>260</v>
      </c>
      <c r="P6" s="41" t="s">
        <v>259</v>
      </c>
      <c r="R6" s="260" t="s">
        <v>259</v>
      </c>
      <c r="S6" s="1" t="s">
        <v>260</v>
      </c>
      <c r="T6" s="260" t="s">
        <v>259</v>
      </c>
      <c r="V6" s="260" t="s">
        <v>259</v>
      </c>
    </row>
    <row r="7" spans="2:22" ht="18" customHeight="1" x14ac:dyDescent="0.4">
      <c r="B7" s="72"/>
      <c r="C7" s="559"/>
      <c r="D7" s="40" t="s">
        <v>264</v>
      </c>
      <c r="E7" s="17" t="s">
        <v>258</v>
      </c>
      <c r="F7" s="41"/>
      <c r="G7" s="17" t="s">
        <v>260</v>
      </c>
      <c r="H7" s="41"/>
      <c r="I7" s="49" t="s">
        <v>261</v>
      </c>
      <c r="J7" s="41">
        <v>0</v>
      </c>
      <c r="K7" s="49" t="s">
        <v>262</v>
      </c>
      <c r="L7" s="90">
        <f>(H7-F7-J7)*24</f>
        <v>0</v>
      </c>
      <c r="N7" s="41" t="s">
        <v>259</v>
      </c>
      <c r="O7" s="1" t="s">
        <v>260</v>
      </c>
      <c r="P7" s="41" t="s">
        <v>259</v>
      </c>
      <c r="R7" s="260" t="s">
        <v>259</v>
      </c>
      <c r="S7" s="1" t="s">
        <v>260</v>
      </c>
      <c r="T7" s="260" t="s">
        <v>259</v>
      </c>
      <c r="V7" s="260" t="s">
        <v>259</v>
      </c>
    </row>
    <row r="8" spans="2:22" ht="18" customHeight="1" x14ac:dyDescent="0.4">
      <c r="B8" s="72"/>
      <c r="C8" s="559"/>
      <c r="D8" s="40" t="s">
        <v>265</v>
      </c>
      <c r="E8" s="17" t="s">
        <v>258</v>
      </c>
      <c r="F8" s="41"/>
      <c r="G8" s="17" t="s">
        <v>260</v>
      </c>
      <c r="H8" s="41"/>
      <c r="I8" s="49" t="s">
        <v>261</v>
      </c>
      <c r="J8" s="41">
        <v>0</v>
      </c>
      <c r="K8" s="49" t="s">
        <v>262</v>
      </c>
      <c r="L8" s="90">
        <f t="shared" ref="L8:L9" si="0">(H8-F8-J8)*24</f>
        <v>0</v>
      </c>
      <c r="N8" s="41" t="s">
        <v>259</v>
      </c>
      <c r="O8" s="1" t="s">
        <v>260</v>
      </c>
      <c r="P8" s="41" t="s">
        <v>259</v>
      </c>
      <c r="R8" s="260" t="s">
        <v>259</v>
      </c>
      <c r="S8" s="1" t="s">
        <v>260</v>
      </c>
      <c r="T8" s="260" t="s">
        <v>259</v>
      </c>
      <c r="V8" s="260" t="s">
        <v>259</v>
      </c>
    </row>
    <row r="9" spans="2:22" ht="18" customHeight="1" x14ac:dyDescent="0.4">
      <c r="B9" s="72"/>
      <c r="C9" s="559"/>
      <c r="D9" s="40" t="s">
        <v>266</v>
      </c>
      <c r="E9" s="17" t="s">
        <v>258</v>
      </c>
      <c r="F9" s="41"/>
      <c r="G9" s="17" t="s">
        <v>260</v>
      </c>
      <c r="H9" s="41"/>
      <c r="I9" s="49" t="s">
        <v>261</v>
      </c>
      <c r="J9" s="41">
        <v>0</v>
      </c>
      <c r="K9" s="49" t="s">
        <v>262</v>
      </c>
      <c r="L9" s="90">
        <f t="shared" si="0"/>
        <v>0</v>
      </c>
      <c r="N9" s="41" t="s">
        <v>259</v>
      </c>
      <c r="O9" s="1" t="s">
        <v>260</v>
      </c>
      <c r="P9" s="41" t="s">
        <v>259</v>
      </c>
      <c r="R9" s="260" t="s">
        <v>259</v>
      </c>
      <c r="S9" s="1" t="s">
        <v>260</v>
      </c>
      <c r="T9" s="260" t="s">
        <v>259</v>
      </c>
      <c r="V9" s="260" t="s">
        <v>259</v>
      </c>
    </row>
    <row r="10" spans="2:22" ht="18" customHeight="1" x14ac:dyDescent="0.4">
      <c r="B10" s="72"/>
      <c r="C10" s="559"/>
      <c r="D10" s="40" t="s">
        <v>153</v>
      </c>
      <c r="E10" s="17" t="s">
        <v>258</v>
      </c>
      <c r="F10" s="41"/>
      <c r="G10" s="17" t="s">
        <v>260</v>
      </c>
      <c r="H10" s="41"/>
      <c r="I10" s="49" t="s">
        <v>261</v>
      </c>
      <c r="J10" s="41">
        <v>0</v>
      </c>
      <c r="K10" s="49" t="s">
        <v>262</v>
      </c>
      <c r="L10" s="91">
        <f>(H10-F10-J10)*24</f>
        <v>0</v>
      </c>
      <c r="N10" s="41" t="s">
        <v>259</v>
      </c>
      <c r="O10" s="1" t="s">
        <v>260</v>
      </c>
      <c r="P10" s="41" t="s">
        <v>259</v>
      </c>
      <c r="R10" s="260" t="s">
        <v>259</v>
      </c>
      <c r="S10" s="1" t="s">
        <v>260</v>
      </c>
      <c r="T10" s="260" t="s">
        <v>259</v>
      </c>
      <c r="V10" s="260" t="s">
        <v>259</v>
      </c>
    </row>
    <row r="11" spans="2:22" ht="18" customHeight="1" x14ac:dyDescent="0.4">
      <c r="B11" s="72" t="s">
        <v>222</v>
      </c>
      <c r="C11" s="560" t="s">
        <v>231</v>
      </c>
      <c r="D11" s="40" t="s">
        <v>181</v>
      </c>
      <c r="E11" s="17" t="s">
        <v>258</v>
      </c>
      <c r="F11" s="41" t="s">
        <v>259</v>
      </c>
      <c r="G11" s="17" t="s">
        <v>260</v>
      </c>
      <c r="H11" s="41" t="s">
        <v>259</v>
      </c>
      <c r="I11" s="49" t="s">
        <v>261</v>
      </c>
      <c r="J11" s="41" t="s">
        <v>259</v>
      </c>
      <c r="K11" s="49" t="s">
        <v>262</v>
      </c>
      <c r="L11" s="260" t="s">
        <v>259</v>
      </c>
      <c r="N11" s="41" t="s">
        <v>259</v>
      </c>
      <c r="O11" s="1" t="s">
        <v>260</v>
      </c>
      <c r="P11" s="41" t="s">
        <v>259</v>
      </c>
      <c r="R11" s="260" t="s">
        <v>259</v>
      </c>
      <c r="S11" s="1" t="s">
        <v>260</v>
      </c>
      <c r="T11" s="260" t="s">
        <v>259</v>
      </c>
      <c r="V11" s="260" t="s">
        <v>259</v>
      </c>
    </row>
    <row r="12" spans="2:22" x14ac:dyDescent="0.4">
      <c r="B12" s="72"/>
      <c r="C12" s="560"/>
      <c r="D12" s="40" t="s">
        <v>267</v>
      </c>
      <c r="E12" s="17" t="s">
        <v>258</v>
      </c>
      <c r="F12" s="41"/>
      <c r="G12" s="17" t="s">
        <v>260</v>
      </c>
      <c r="H12" s="41"/>
      <c r="I12" s="49" t="s">
        <v>261</v>
      </c>
      <c r="J12" s="41">
        <v>0</v>
      </c>
      <c r="K12" s="49" t="s">
        <v>262</v>
      </c>
      <c r="L12" s="260">
        <f>(H12-F12-J12)*24</f>
        <v>0</v>
      </c>
      <c r="N12" s="41"/>
      <c r="O12" s="1" t="s">
        <v>260</v>
      </c>
      <c r="P12" s="41"/>
      <c r="R12" s="43">
        <f>IF(F12&lt;N12,N12,F12)</f>
        <v>0</v>
      </c>
      <c r="S12" s="1" t="s">
        <v>260</v>
      </c>
      <c r="T12" s="43">
        <f>IF(H12&gt;P12,P12,H12)</f>
        <v>0</v>
      </c>
      <c r="V12" s="260">
        <f>(T12-R12)*24</f>
        <v>0</v>
      </c>
    </row>
    <row r="13" spans="2:22" ht="18" customHeight="1" x14ac:dyDescent="0.4">
      <c r="B13" s="72"/>
      <c r="C13" s="560"/>
      <c r="D13" s="40" t="s">
        <v>268</v>
      </c>
      <c r="E13" s="17" t="s">
        <v>258</v>
      </c>
      <c r="F13" s="41"/>
      <c r="G13" s="17" t="s">
        <v>260</v>
      </c>
      <c r="H13" s="41"/>
      <c r="I13" s="49" t="s">
        <v>261</v>
      </c>
      <c r="J13" s="41">
        <v>0</v>
      </c>
      <c r="K13" s="49" t="s">
        <v>262</v>
      </c>
      <c r="L13" s="260">
        <f>(H13-F13-J13)*24</f>
        <v>0</v>
      </c>
      <c r="N13" s="41"/>
      <c r="O13" s="1" t="s">
        <v>260</v>
      </c>
      <c r="P13" s="41"/>
      <c r="R13" s="43">
        <f t="shared" ref="R13:R31" si="1">IF(F13&lt;N13,N13,F13)</f>
        <v>0</v>
      </c>
      <c r="S13" s="1" t="s">
        <v>260</v>
      </c>
      <c r="T13" s="43">
        <f t="shared" ref="T13:T31" si="2">IF(H13&gt;P13,P13,H13)</f>
        <v>0</v>
      </c>
      <c r="V13" s="260">
        <f t="shared" ref="V13:V31" si="3">(T13-R13)*24</f>
        <v>0</v>
      </c>
    </row>
    <row r="14" spans="2:22" x14ac:dyDescent="0.4">
      <c r="B14" s="72"/>
      <c r="C14" s="560"/>
      <c r="D14" s="40" t="s">
        <v>269</v>
      </c>
      <c r="E14" s="17" t="s">
        <v>258</v>
      </c>
      <c r="F14" s="41"/>
      <c r="G14" s="17" t="s">
        <v>260</v>
      </c>
      <c r="H14" s="41"/>
      <c r="I14" s="49" t="s">
        <v>261</v>
      </c>
      <c r="J14" s="41">
        <v>0</v>
      </c>
      <c r="K14" s="49" t="s">
        <v>262</v>
      </c>
      <c r="L14" s="260">
        <f t="shared" ref="L14:L31" si="4">(H14-F14-J14)*24</f>
        <v>0</v>
      </c>
      <c r="N14" s="41"/>
      <c r="O14" s="1" t="s">
        <v>260</v>
      </c>
      <c r="P14" s="41"/>
      <c r="R14" s="43">
        <f t="shared" si="1"/>
        <v>0</v>
      </c>
      <c r="S14" s="1" t="s">
        <v>260</v>
      </c>
      <c r="T14" s="43">
        <f t="shared" si="2"/>
        <v>0</v>
      </c>
      <c r="V14" s="260">
        <f t="shared" si="3"/>
        <v>0</v>
      </c>
    </row>
    <row r="15" spans="2:22" x14ac:dyDescent="0.4">
      <c r="B15" s="72"/>
      <c r="C15" s="560"/>
      <c r="D15" s="40" t="s">
        <v>270</v>
      </c>
      <c r="E15" s="17" t="s">
        <v>258</v>
      </c>
      <c r="F15" s="41"/>
      <c r="G15" s="17" t="s">
        <v>260</v>
      </c>
      <c r="H15" s="41"/>
      <c r="I15" s="49" t="s">
        <v>261</v>
      </c>
      <c r="J15" s="41">
        <v>0</v>
      </c>
      <c r="K15" s="49" t="s">
        <v>262</v>
      </c>
      <c r="L15" s="260">
        <f t="shared" si="4"/>
        <v>0</v>
      </c>
      <c r="N15" s="41"/>
      <c r="O15" s="1" t="s">
        <v>260</v>
      </c>
      <c r="P15" s="41"/>
      <c r="R15" s="43">
        <f t="shared" si="1"/>
        <v>0</v>
      </c>
      <c r="S15" s="1" t="s">
        <v>260</v>
      </c>
      <c r="T15" s="43">
        <f t="shared" si="2"/>
        <v>0</v>
      </c>
      <c r="V15" s="260">
        <f t="shared" si="3"/>
        <v>0</v>
      </c>
    </row>
    <row r="16" spans="2:22" x14ac:dyDescent="0.4">
      <c r="B16" s="72"/>
      <c r="C16" s="560"/>
      <c r="D16" s="40" t="s">
        <v>271</v>
      </c>
      <c r="E16" s="17" t="s">
        <v>258</v>
      </c>
      <c r="F16" s="41"/>
      <c r="G16" s="17" t="s">
        <v>260</v>
      </c>
      <c r="H16" s="41"/>
      <c r="I16" s="49" t="s">
        <v>261</v>
      </c>
      <c r="J16" s="41">
        <v>0</v>
      </c>
      <c r="K16" s="49" t="s">
        <v>262</v>
      </c>
      <c r="L16" s="260">
        <f t="shared" si="4"/>
        <v>0</v>
      </c>
      <c r="N16" s="41"/>
      <c r="O16" s="1" t="s">
        <v>260</v>
      </c>
      <c r="P16" s="41"/>
      <c r="R16" s="43">
        <f t="shared" si="1"/>
        <v>0</v>
      </c>
      <c r="S16" s="1" t="s">
        <v>260</v>
      </c>
      <c r="T16" s="43">
        <f t="shared" si="2"/>
        <v>0</v>
      </c>
      <c r="V16" s="260">
        <f t="shared" si="3"/>
        <v>0</v>
      </c>
    </row>
    <row r="17" spans="2:22" x14ac:dyDescent="0.4">
      <c r="B17" s="72" t="s">
        <v>272</v>
      </c>
      <c r="C17" s="559" t="s">
        <v>227</v>
      </c>
      <c r="D17" s="40" t="s">
        <v>273</v>
      </c>
      <c r="E17" s="17" t="s">
        <v>258</v>
      </c>
      <c r="F17" s="41"/>
      <c r="G17" s="17" t="s">
        <v>260</v>
      </c>
      <c r="H17" s="41"/>
      <c r="I17" s="49" t="s">
        <v>261</v>
      </c>
      <c r="J17" s="41">
        <v>0</v>
      </c>
      <c r="K17" s="49" t="s">
        <v>262</v>
      </c>
      <c r="L17" s="260">
        <f t="shared" si="4"/>
        <v>0</v>
      </c>
      <c r="N17" s="41"/>
      <c r="O17" s="1" t="s">
        <v>260</v>
      </c>
      <c r="P17" s="41"/>
      <c r="R17" s="43">
        <f t="shared" si="1"/>
        <v>0</v>
      </c>
      <c r="S17" s="1" t="s">
        <v>260</v>
      </c>
      <c r="T17" s="43">
        <f t="shared" si="2"/>
        <v>0</v>
      </c>
      <c r="V17" s="260">
        <f t="shared" si="3"/>
        <v>0</v>
      </c>
    </row>
    <row r="18" spans="2:22" x14ac:dyDescent="0.4">
      <c r="B18" s="72"/>
      <c r="C18" s="554"/>
      <c r="D18" s="40" t="s">
        <v>274</v>
      </c>
      <c r="E18" s="17" t="s">
        <v>258</v>
      </c>
      <c r="F18" s="41"/>
      <c r="G18" s="17" t="s">
        <v>260</v>
      </c>
      <c r="H18" s="41"/>
      <c r="I18" s="49" t="s">
        <v>261</v>
      </c>
      <c r="J18" s="41">
        <v>0</v>
      </c>
      <c r="K18" s="49" t="s">
        <v>262</v>
      </c>
      <c r="L18" s="260">
        <f t="shared" si="4"/>
        <v>0</v>
      </c>
      <c r="N18" s="41"/>
      <c r="O18" s="1" t="s">
        <v>260</v>
      </c>
      <c r="P18" s="41"/>
      <c r="R18" s="43">
        <f t="shared" si="1"/>
        <v>0</v>
      </c>
      <c r="S18" s="1" t="s">
        <v>260</v>
      </c>
      <c r="T18" s="43">
        <f>IF(H18&gt;P18,P18,H18)</f>
        <v>0</v>
      </c>
      <c r="V18" s="260">
        <f t="shared" si="3"/>
        <v>0</v>
      </c>
    </row>
    <row r="19" spans="2:22" x14ac:dyDescent="0.4">
      <c r="B19" s="72"/>
      <c r="C19" s="554"/>
      <c r="D19" s="40" t="s">
        <v>275</v>
      </c>
      <c r="E19" s="17" t="s">
        <v>258</v>
      </c>
      <c r="F19" s="41"/>
      <c r="G19" s="17" t="s">
        <v>260</v>
      </c>
      <c r="H19" s="41"/>
      <c r="I19" s="49" t="s">
        <v>261</v>
      </c>
      <c r="J19" s="41">
        <v>0</v>
      </c>
      <c r="K19" s="49" t="s">
        <v>262</v>
      </c>
      <c r="L19" s="260">
        <f t="shared" si="4"/>
        <v>0</v>
      </c>
      <c r="N19" s="41"/>
      <c r="O19" s="1" t="s">
        <v>260</v>
      </c>
      <c r="P19" s="41"/>
      <c r="R19" s="43">
        <f t="shared" si="1"/>
        <v>0</v>
      </c>
      <c r="S19" s="1" t="s">
        <v>260</v>
      </c>
      <c r="T19" s="43">
        <f t="shared" si="2"/>
        <v>0</v>
      </c>
      <c r="V19" s="260">
        <f t="shared" si="3"/>
        <v>0</v>
      </c>
    </row>
    <row r="20" spans="2:22" x14ac:dyDescent="0.4">
      <c r="B20" s="72"/>
      <c r="C20" s="554"/>
      <c r="D20" s="40" t="s">
        <v>276</v>
      </c>
      <c r="E20" s="17" t="s">
        <v>258</v>
      </c>
      <c r="F20" s="41"/>
      <c r="G20" s="17" t="s">
        <v>260</v>
      </c>
      <c r="H20" s="41"/>
      <c r="I20" s="49" t="s">
        <v>261</v>
      </c>
      <c r="J20" s="41">
        <v>0</v>
      </c>
      <c r="K20" s="49" t="s">
        <v>262</v>
      </c>
      <c r="L20" s="260">
        <f t="shared" si="4"/>
        <v>0</v>
      </c>
      <c r="N20" s="41"/>
      <c r="O20" s="1" t="s">
        <v>260</v>
      </c>
      <c r="P20" s="41"/>
      <c r="R20" s="43">
        <f t="shared" si="1"/>
        <v>0</v>
      </c>
      <c r="S20" s="1" t="s">
        <v>260</v>
      </c>
      <c r="T20" s="43">
        <f t="shared" si="2"/>
        <v>0</v>
      </c>
      <c r="V20" s="260">
        <f t="shared" si="3"/>
        <v>0</v>
      </c>
    </row>
    <row r="21" spans="2:22" x14ac:dyDescent="0.4">
      <c r="B21" s="72" t="s">
        <v>182</v>
      </c>
      <c r="C21" s="554" t="s">
        <v>230</v>
      </c>
      <c r="D21" s="40" t="s">
        <v>277</v>
      </c>
      <c r="E21" s="17" t="s">
        <v>258</v>
      </c>
      <c r="F21" s="41"/>
      <c r="G21" s="17" t="s">
        <v>260</v>
      </c>
      <c r="H21" s="41"/>
      <c r="I21" s="49" t="s">
        <v>261</v>
      </c>
      <c r="J21" s="41">
        <v>0</v>
      </c>
      <c r="K21" s="49" t="s">
        <v>262</v>
      </c>
      <c r="L21" s="260">
        <f t="shared" si="4"/>
        <v>0</v>
      </c>
      <c r="N21" s="41"/>
      <c r="O21" s="1" t="s">
        <v>260</v>
      </c>
      <c r="P21" s="41"/>
      <c r="R21" s="43">
        <f t="shared" si="1"/>
        <v>0</v>
      </c>
      <c r="S21" s="1" t="s">
        <v>260</v>
      </c>
      <c r="T21" s="43">
        <f t="shared" si="2"/>
        <v>0</v>
      </c>
      <c r="V21" s="260">
        <f t="shared" si="3"/>
        <v>0</v>
      </c>
    </row>
    <row r="22" spans="2:22" x14ac:dyDescent="0.4">
      <c r="B22" s="72"/>
      <c r="C22" s="554"/>
      <c r="D22" s="40" t="s">
        <v>278</v>
      </c>
      <c r="E22" s="17" t="s">
        <v>258</v>
      </c>
      <c r="F22" s="41"/>
      <c r="G22" s="17" t="s">
        <v>260</v>
      </c>
      <c r="H22" s="41"/>
      <c r="I22" s="49" t="s">
        <v>261</v>
      </c>
      <c r="J22" s="41">
        <v>0</v>
      </c>
      <c r="K22" s="49" t="s">
        <v>262</v>
      </c>
      <c r="L22" s="260">
        <f t="shared" si="4"/>
        <v>0</v>
      </c>
      <c r="N22" s="41"/>
      <c r="O22" s="1" t="s">
        <v>260</v>
      </c>
      <c r="P22" s="41"/>
      <c r="R22" s="43">
        <f t="shared" si="1"/>
        <v>0</v>
      </c>
      <c r="S22" s="1" t="s">
        <v>260</v>
      </c>
      <c r="T22" s="43">
        <f t="shared" si="2"/>
        <v>0</v>
      </c>
      <c r="V22" s="260">
        <f t="shared" si="3"/>
        <v>0</v>
      </c>
    </row>
    <row r="23" spans="2:22" ht="18" customHeight="1" x14ac:dyDescent="0.4">
      <c r="C23" s="554"/>
      <c r="D23" s="40" t="s">
        <v>279</v>
      </c>
      <c r="E23" s="17" t="s">
        <v>258</v>
      </c>
      <c r="F23" s="41"/>
      <c r="G23" s="17" t="s">
        <v>260</v>
      </c>
      <c r="H23" s="41"/>
      <c r="I23" s="49" t="s">
        <v>261</v>
      </c>
      <c r="J23" s="41">
        <v>0</v>
      </c>
      <c r="K23" s="49" t="s">
        <v>262</v>
      </c>
      <c r="L23" s="42">
        <f t="shared" si="4"/>
        <v>0</v>
      </c>
      <c r="N23" s="41"/>
      <c r="O23" s="1" t="s">
        <v>260</v>
      </c>
      <c r="P23" s="41"/>
      <c r="R23" s="43">
        <f t="shared" si="1"/>
        <v>0</v>
      </c>
      <c r="S23" s="1" t="s">
        <v>260</v>
      </c>
      <c r="T23" s="43">
        <f t="shared" si="2"/>
        <v>0</v>
      </c>
      <c r="V23" s="260">
        <f t="shared" si="3"/>
        <v>0</v>
      </c>
    </row>
    <row r="24" spans="2:22" x14ac:dyDescent="0.4">
      <c r="C24" s="93"/>
      <c r="D24" s="40" t="s">
        <v>280</v>
      </c>
      <c r="E24" s="17" t="s">
        <v>258</v>
      </c>
      <c r="F24" s="41"/>
      <c r="G24" s="17" t="s">
        <v>260</v>
      </c>
      <c r="H24" s="41"/>
      <c r="I24" s="49" t="s">
        <v>261</v>
      </c>
      <c r="J24" s="41">
        <v>0</v>
      </c>
      <c r="K24" s="49" t="s">
        <v>262</v>
      </c>
      <c r="L24" s="260">
        <f t="shared" si="4"/>
        <v>0</v>
      </c>
      <c r="N24" s="41"/>
      <c r="O24" s="1" t="s">
        <v>260</v>
      </c>
      <c r="P24" s="41"/>
      <c r="R24" s="43">
        <f t="shared" si="1"/>
        <v>0</v>
      </c>
      <c r="S24" s="1" t="s">
        <v>260</v>
      </c>
      <c r="T24" s="43">
        <f t="shared" si="2"/>
        <v>0</v>
      </c>
      <c r="V24" s="260">
        <f t="shared" si="3"/>
        <v>0</v>
      </c>
    </row>
    <row r="25" spans="2:22" x14ac:dyDescent="0.4">
      <c r="C25" s="93"/>
      <c r="D25" s="40" t="s">
        <v>281</v>
      </c>
      <c r="E25" s="17" t="s">
        <v>258</v>
      </c>
      <c r="F25" s="41"/>
      <c r="G25" s="17" t="s">
        <v>260</v>
      </c>
      <c r="H25" s="41"/>
      <c r="I25" s="49" t="s">
        <v>261</v>
      </c>
      <c r="J25" s="41">
        <v>0</v>
      </c>
      <c r="K25" s="49" t="s">
        <v>262</v>
      </c>
      <c r="L25" s="260">
        <f t="shared" si="4"/>
        <v>0</v>
      </c>
      <c r="N25" s="41"/>
      <c r="O25" s="1" t="s">
        <v>260</v>
      </c>
      <c r="P25" s="41"/>
      <c r="R25" s="43">
        <f t="shared" si="1"/>
        <v>0</v>
      </c>
      <c r="S25" s="1" t="s">
        <v>260</v>
      </c>
      <c r="T25" s="43">
        <f t="shared" si="2"/>
        <v>0</v>
      </c>
      <c r="V25" s="260">
        <f t="shared" si="3"/>
        <v>0</v>
      </c>
    </row>
    <row r="26" spans="2:22" x14ac:dyDescent="0.4">
      <c r="C26" s="93"/>
      <c r="D26" s="40" t="s">
        <v>282</v>
      </c>
      <c r="E26" s="17" t="s">
        <v>258</v>
      </c>
      <c r="F26" s="41"/>
      <c r="G26" s="17" t="s">
        <v>260</v>
      </c>
      <c r="H26" s="41"/>
      <c r="I26" s="49" t="s">
        <v>261</v>
      </c>
      <c r="J26" s="41">
        <v>0</v>
      </c>
      <c r="K26" s="49" t="s">
        <v>262</v>
      </c>
      <c r="L26" s="260">
        <f t="shared" si="4"/>
        <v>0</v>
      </c>
      <c r="N26" s="41"/>
      <c r="O26" s="1" t="s">
        <v>260</v>
      </c>
      <c r="P26" s="41"/>
      <c r="R26" s="43">
        <f t="shared" si="1"/>
        <v>0</v>
      </c>
      <c r="S26" s="1" t="s">
        <v>260</v>
      </c>
      <c r="T26" s="43">
        <f t="shared" si="2"/>
        <v>0</v>
      </c>
      <c r="V26" s="260">
        <f t="shared" si="3"/>
        <v>0</v>
      </c>
    </row>
    <row r="27" spans="2:22" x14ac:dyDescent="0.4">
      <c r="C27" s="17"/>
      <c r="D27" s="40" t="s">
        <v>283</v>
      </c>
      <c r="E27" s="17" t="s">
        <v>258</v>
      </c>
      <c r="F27" s="41"/>
      <c r="G27" s="17" t="s">
        <v>260</v>
      </c>
      <c r="H27" s="41"/>
      <c r="I27" s="49" t="s">
        <v>261</v>
      </c>
      <c r="J27" s="41">
        <v>0</v>
      </c>
      <c r="K27" s="49" t="s">
        <v>262</v>
      </c>
      <c r="L27" s="260">
        <f t="shared" si="4"/>
        <v>0</v>
      </c>
      <c r="N27" s="41"/>
      <c r="O27" s="1" t="s">
        <v>260</v>
      </c>
      <c r="P27" s="41"/>
      <c r="R27" s="43">
        <f t="shared" si="1"/>
        <v>0</v>
      </c>
      <c r="S27" s="1" t="s">
        <v>260</v>
      </c>
      <c r="T27" s="43">
        <f t="shared" si="2"/>
        <v>0</v>
      </c>
      <c r="V27" s="260">
        <f t="shared" si="3"/>
        <v>0</v>
      </c>
    </row>
    <row r="28" spans="2:22" x14ac:dyDescent="0.4">
      <c r="C28" s="17"/>
      <c r="D28" s="40" t="s">
        <v>284</v>
      </c>
      <c r="E28" s="17" t="s">
        <v>258</v>
      </c>
      <c r="F28" s="41"/>
      <c r="G28" s="17" t="s">
        <v>260</v>
      </c>
      <c r="H28" s="41"/>
      <c r="I28" s="49" t="s">
        <v>261</v>
      </c>
      <c r="J28" s="41">
        <v>0</v>
      </c>
      <c r="K28" s="49" t="s">
        <v>262</v>
      </c>
      <c r="L28" s="260">
        <f t="shared" si="4"/>
        <v>0</v>
      </c>
      <c r="N28" s="41"/>
      <c r="O28" s="1" t="s">
        <v>260</v>
      </c>
      <c r="P28" s="41"/>
      <c r="R28" s="43">
        <f t="shared" si="1"/>
        <v>0</v>
      </c>
      <c r="S28" s="1" t="s">
        <v>260</v>
      </c>
      <c r="T28" s="43">
        <f t="shared" si="2"/>
        <v>0</v>
      </c>
      <c r="V28" s="260">
        <f t="shared" si="3"/>
        <v>0</v>
      </c>
    </row>
    <row r="29" spans="2:22" x14ac:dyDescent="0.4">
      <c r="C29" s="17"/>
      <c r="D29" s="40" t="s">
        <v>285</v>
      </c>
      <c r="E29" s="17" t="s">
        <v>258</v>
      </c>
      <c r="F29" s="41"/>
      <c r="G29" s="17" t="s">
        <v>260</v>
      </c>
      <c r="H29" s="41"/>
      <c r="I29" s="49" t="s">
        <v>261</v>
      </c>
      <c r="J29" s="41">
        <v>0</v>
      </c>
      <c r="K29" s="49" t="s">
        <v>262</v>
      </c>
      <c r="L29" s="260">
        <f t="shared" si="4"/>
        <v>0</v>
      </c>
      <c r="N29" s="41"/>
      <c r="O29" s="1" t="s">
        <v>260</v>
      </c>
      <c r="P29" s="41"/>
      <c r="R29" s="43">
        <f t="shared" si="1"/>
        <v>0</v>
      </c>
      <c r="S29" s="1" t="s">
        <v>260</v>
      </c>
      <c r="T29" s="43">
        <f t="shared" si="2"/>
        <v>0</v>
      </c>
      <c r="V29" s="260">
        <f t="shared" si="3"/>
        <v>0</v>
      </c>
    </row>
    <row r="30" spans="2:22" x14ac:dyDescent="0.4">
      <c r="C30" s="17"/>
      <c r="D30" s="40" t="s">
        <v>286</v>
      </c>
      <c r="E30" s="17" t="s">
        <v>258</v>
      </c>
      <c r="F30" s="41"/>
      <c r="G30" s="17" t="s">
        <v>260</v>
      </c>
      <c r="H30" s="41"/>
      <c r="I30" s="49" t="s">
        <v>261</v>
      </c>
      <c r="J30" s="41">
        <v>0</v>
      </c>
      <c r="K30" s="49" t="s">
        <v>262</v>
      </c>
      <c r="L30" s="260">
        <f t="shared" si="4"/>
        <v>0</v>
      </c>
      <c r="N30" s="41"/>
      <c r="O30" s="1" t="s">
        <v>260</v>
      </c>
      <c r="P30" s="41"/>
      <c r="R30" s="43">
        <f t="shared" si="1"/>
        <v>0</v>
      </c>
      <c r="S30" s="1" t="s">
        <v>260</v>
      </c>
      <c r="T30" s="43">
        <f t="shared" si="2"/>
        <v>0</v>
      </c>
      <c r="V30" s="260">
        <f t="shared" si="3"/>
        <v>0</v>
      </c>
    </row>
    <row r="31" spans="2:22" x14ac:dyDescent="0.4">
      <c r="C31" s="17"/>
      <c r="D31" s="40" t="s">
        <v>287</v>
      </c>
      <c r="E31" s="17" t="s">
        <v>258</v>
      </c>
      <c r="F31" s="41"/>
      <c r="G31" s="17" t="s">
        <v>260</v>
      </c>
      <c r="H31" s="41"/>
      <c r="I31" s="49" t="s">
        <v>261</v>
      </c>
      <c r="J31" s="41">
        <v>0</v>
      </c>
      <c r="K31" s="49" t="s">
        <v>262</v>
      </c>
      <c r="L31" s="260">
        <f t="shared" si="4"/>
        <v>0</v>
      </c>
      <c r="N31" s="41"/>
      <c r="O31" s="1" t="s">
        <v>260</v>
      </c>
      <c r="P31" s="41"/>
      <c r="R31" s="43">
        <f t="shared" si="1"/>
        <v>0</v>
      </c>
      <c r="S31" s="1" t="s">
        <v>260</v>
      </c>
      <c r="T31" s="43">
        <f t="shared" si="2"/>
        <v>0</v>
      </c>
      <c r="V31" s="260">
        <f t="shared" si="3"/>
        <v>0</v>
      </c>
    </row>
    <row r="32" spans="2:22" x14ac:dyDescent="0.4">
      <c r="C32" s="17"/>
      <c r="D32" s="40" t="s">
        <v>288</v>
      </c>
      <c r="E32" s="17" t="s">
        <v>258</v>
      </c>
      <c r="F32" s="50"/>
      <c r="G32" s="17" t="s">
        <v>260</v>
      </c>
      <c r="H32" s="50"/>
      <c r="I32" s="49" t="s">
        <v>261</v>
      </c>
      <c r="J32" s="50"/>
      <c r="K32" s="49" t="s">
        <v>262</v>
      </c>
      <c r="L32" s="40">
        <v>1</v>
      </c>
      <c r="N32" s="51"/>
      <c r="O32" s="17" t="s">
        <v>260</v>
      </c>
      <c r="P32" s="51"/>
      <c r="Q32" s="49"/>
      <c r="R32" s="51"/>
      <c r="S32" s="17" t="s">
        <v>260</v>
      </c>
      <c r="T32" s="51"/>
      <c r="U32" s="49"/>
      <c r="V32" s="40">
        <v>1</v>
      </c>
    </row>
    <row r="33" spans="3:22" x14ac:dyDescent="0.4">
      <c r="C33" s="17"/>
      <c r="D33" s="40" t="s">
        <v>289</v>
      </c>
      <c r="E33" s="17" t="s">
        <v>258</v>
      </c>
      <c r="F33" s="50"/>
      <c r="G33" s="17" t="s">
        <v>260</v>
      </c>
      <c r="H33" s="50"/>
      <c r="I33" s="49" t="s">
        <v>261</v>
      </c>
      <c r="J33" s="50"/>
      <c r="K33" s="49" t="s">
        <v>262</v>
      </c>
      <c r="L33" s="40">
        <v>2</v>
      </c>
      <c r="N33" s="51"/>
      <c r="O33" s="17" t="s">
        <v>260</v>
      </c>
      <c r="P33" s="51"/>
      <c r="Q33" s="49"/>
      <c r="R33" s="51"/>
      <c r="S33" s="17" t="s">
        <v>260</v>
      </c>
      <c r="T33" s="51"/>
      <c r="U33" s="49"/>
      <c r="V33" s="40">
        <v>2</v>
      </c>
    </row>
    <row r="34" spans="3:22" x14ac:dyDescent="0.4">
      <c r="C34" s="17"/>
      <c r="D34" s="40" t="s">
        <v>290</v>
      </c>
      <c r="E34" s="17" t="s">
        <v>258</v>
      </c>
      <c r="F34" s="50"/>
      <c r="G34" s="17" t="s">
        <v>260</v>
      </c>
      <c r="H34" s="50"/>
      <c r="I34" s="49" t="s">
        <v>261</v>
      </c>
      <c r="J34" s="50"/>
      <c r="K34" s="49" t="s">
        <v>262</v>
      </c>
      <c r="L34" s="40">
        <v>3</v>
      </c>
      <c r="N34" s="51"/>
      <c r="O34" s="17" t="s">
        <v>260</v>
      </c>
      <c r="P34" s="51"/>
      <c r="Q34" s="49"/>
      <c r="R34" s="51"/>
      <c r="S34" s="17" t="s">
        <v>260</v>
      </c>
      <c r="T34" s="51"/>
      <c r="U34" s="49"/>
      <c r="V34" s="40">
        <v>3</v>
      </c>
    </row>
    <row r="35" spans="3:22" x14ac:dyDescent="0.4">
      <c r="C35" s="17"/>
      <c r="D35" s="40" t="s">
        <v>291</v>
      </c>
      <c r="E35" s="17" t="s">
        <v>258</v>
      </c>
      <c r="F35" s="50"/>
      <c r="G35" s="17" t="s">
        <v>260</v>
      </c>
      <c r="H35" s="50"/>
      <c r="I35" s="49" t="s">
        <v>261</v>
      </c>
      <c r="J35" s="50"/>
      <c r="K35" s="49" t="s">
        <v>262</v>
      </c>
      <c r="L35" s="40">
        <v>4</v>
      </c>
      <c r="N35" s="51"/>
      <c r="O35" s="17" t="s">
        <v>260</v>
      </c>
      <c r="P35" s="51"/>
      <c r="Q35" s="49"/>
      <c r="R35" s="51"/>
      <c r="S35" s="17" t="s">
        <v>260</v>
      </c>
      <c r="T35" s="51"/>
      <c r="U35" s="49"/>
      <c r="V35" s="40">
        <v>4</v>
      </c>
    </row>
    <row r="36" spans="3:22" x14ac:dyDescent="0.4">
      <c r="C36" s="17"/>
      <c r="D36" s="40" t="s">
        <v>292</v>
      </c>
      <c r="E36" s="17" t="s">
        <v>258</v>
      </c>
      <c r="F36" s="50"/>
      <c r="G36" s="17" t="s">
        <v>260</v>
      </c>
      <c r="H36" s="50"/>
      <c r="I36" s="49" t="s">
        <v>261</v>
      </c>
      <c r="J36" s="50"/>
      <c r="K36" s="49" t="s">
        <v>262</v>
      </c>
      <c r="L36" s="40">
        <v>5</v>
      </c>
      <c r="N36" s="51"/>
      <c r="O36" s="17" t="s">
        <v>260</v>
      </c>
      <c r="P36" s="51"/>
      <c r="Q36" s="49"/>
      <c r="R36" s="51"/>
      <c r="S36" s="17" t="s">
        <v>260</v>
      </c>
      <c r="T36" s="51"/>
      <c r="U36" s="49"/>
      <c r="V36" s="40">
        <v>5</v>
      </c>
    </row>
    <row r="37" spans="3:22" x14ac:dyDescent="0.4">
      <c r="C37" s="17"/>
      <c r="D37" s="40" t="s">
        <v>293</v>
      </c>
      <c r="E37" s="17" t="s">
        <v>258</v>
      </c>
      <c r="F37" s="50"/>
      <c r="G37" s="17" t="s">
        <v>260</v>
      </c>
      <c r="H37" s="50"/>
      <c r="I37" s="49" t="s">
        <v>261</v>
      </c>
      <c r="J37" s="50"/>
      <c r="K37" s="49" t="s">
        <v>262</v>
      </c>
      <c r="L37" s="40">
        <v>6</v>
      </c>
      <c r="N37" s="51"/>
      <c r="O37" s="17" t="s">
        <v>260</v>
      </c>
      <c r="P37" s="51"/>
      <c r="Q37" s="49"/>
      <c r="R37" s="51"/>
      <c r="S37" s="17" t="s">
        <v>260</v>
      </c>
      <c r="T37" s="51"/>
      <c r="U37" s="49"/>
      <c r="V37" s="40">
        <v>6</v>
      </c>
    </row>
    <row r="38" spans="3:22" x14ac:dyDescent="0.4">
      <c r="C38" s="17"/>
      <c r="D38" s="40" t="s">
        <v>294</v>
      </c>
      <c r="E38" s="17" t="s">
        <v>258</v>
      </c>
      <c r="F38" s="50"/>
      <c r="G38" s="17" t="s">
        <v>260</v>
      </c>
      <c r="H38" s="50"/>
      <c r="I38" s="49" t="s">
        <v>261</v>
      </c>
      <c r="J38" s="50"/>
      <c r="K38" s="49" t="s">
        <v>262</v>
      </c>
      <c r="L38" s="40">
        <v>7</v>
      </c>
      <c r="N38" s="51"/>
      <c r="O38" s="17" t="s">
        <v>260</v>
      </c>
      <c r="P38" s="51"/>
      <c r="Q38" s="49"/>
      <c r="R38" s="51"/>
      <c r="S38" s="17" t="s">
        <v>260</v>
      </c>
      <c r="T38" s="51"/>
      <c r="U38" s="49"/>
      <c r="V38" s="40">
        <v>7</v>
      </c>
    </row>
    <row r="39" spans="3:22" x14ac:dyDescent="0.4">
      <c r="C39" s="17"/>
      <c r="D39" s="40" t="s">
        <v>295</v>
      </c>
      <c r="E39" s="17" t="s">
        <v>258</v>
      </c>
      <c r="F39" s="50"/>
      <c r="G39" s="17" t="s">
        <v>260</v>
      </c>
      <c r="H39" s="50"/>
      <c r="I39" s="49" t="s">
        <v>261</v>
      </c>
      <c r="J39" s="50"/>
      <c r="K39" s="49" t="s">
        <v>262</v>
      </c>
      <c r="L39" s="40">
        <v>8</v>
      </c>
      <c r="N39" s="51"/>
      <c r="O39" s="17" t="s">
        <v>260</v>
      </c>
      <c r="P39" s="51"/>
      <c r="Q39" s="49"/>
      <c r="R39" s="51"/>
      <c r="S39" s="17" t="s">
        <v>260</v>
      </c>
      <c r="T39" s="51"/>
      <c r="U39" s="49"/>
      <c r="V39" s="40">
        <v>8</v>
      </c>
    </row>
    <row r="40" spans="3:22" x14ac:dyDescent="0.4">
      <c r="C40" s="17"/>
      <c r="D40" s="40" t="s">
        <v>296</v>
      </c>
      <c r="E40" s="17" t="s">
        <v>258</v>
      </c>
      <c r="F40" s="50"/>
      <c r="G40" s="17" t="s">
        <v>260</v>
      </c>
      <c r="H40" s="50"/>
      <c r="I40" s="49" t="s">
        <v>261</v>
      </c>
      <c r="J40" s="50"/>
      <c r="K40" s="49" t="s">
        <v>262</v>
      </c>
      <c r="L40" s="40"/>
      <c r="N40" s="51"/>
      <c r="O40" s="17" t="s">
        <v>260</v>
      </c>
      <c r="P40" s="51"/>
      <c r="Q40" s="49"/>
      <c r="R40" s="51"/>
      <c r="S40" s="17" t="s">
        <v>260</v>
      </c>
      <c r="T40" s="51"/>
      <c r="U40" s="49"/>
      <c r="V40" s="40"/>
    </row>
    <row r="41" spans="3:22" x14ac:dyDescent="0.4">
      <c r="C41" s="17"/>
      <c r="D41" s="40" t="s">
        <v>297</v>
      </c>
      <c r="E41" s="17" t="s">
        <v>258</v>
      </c>
      <c r="F41" s="50"/>
      <c r="G41" s="17" t="s">
        <v>260</v>
      </c>
      <c r="H41" s="50"/>
      <c r="I41" s="49" t="s">
        <v>261</v>
      </c>
      <c r="J41" s="50"/>
      <c r="K41" s="49" t="s">
        <v>262</v>
      </c>
      <c r="L41" s="40"/>
      <c r="N41" s="51"/>
      <c r="O41" s="17" t="s">
        <v>260</v>
      </c>
      <c r="P41" s="51"/>
      <c r="Q41" s="49"/>
      <c r="R41" s="51"/>
      <c r="S41" s="17" t="s">
        <v>260</v>
      </c>
      <c r="T41" s="51"/>
      <c r="U41" s="49"/>
      <c r="V41" s="40"/>
    </row>
    <row r="42" spans="3:22" x14ac:dyDescent="0.4">
      <c r="C42" s="17"/>
      <c r="D42" s="40" t="s">
        <v>81</v>
      </c>
      <c r="E42" s="17" t="s">
        <v>258</v>
      </c>
      <c r="F42" s="41"/>
      <c r="G42" s="17" t="s">
        <v>260</v>
      </c>
      <c r="H42" s="41"/>
      <c r="I42" s="49" t="s">
        <v>261</v>
      </c>
      <c r="J42" s="41"/>
      <c r="K42" s="49" t="s">
        <v>262</v>
      </c>
      <c r="L42" s="260">
        <f>(H42-F42-J42)*24</f>
        <v>0</v>
      </c>
      <c r="N42" s="40"/>
      <c r="O42" s="1" t="s">
        <v>260</v>
      </c>
      <c r="P42" s="40"/>
      <c r="R42" s="43">
        <f>IF(F42&lt;N42,N42,F42)</f>
        <v>0</v>
      </c>
      <c r="S42" s="1" t="s">
        <v>260</v>
      </c>
      <c r="T42" s="43">
        <f>IF(H42&gt;P42,P42,H42)</f>
        <v>0</v>
      </c>
      <c r="V42" s="260">
        <f>(T42-R42)*24</f>
        <v>0</v>
      </c>
    </row>
    <row r="43" spans="3:22" x14ac:dyDescent="0.4">
      <c r="C43" s="17"/>
      <c r="D43" s="40" t="s">
        <v>82</v>
      </c>
      <c r="E43" s="17" t="s">
        <v>258</v>
      </c>
      <c r="F43" s="41"/>
      <c r="G43" s="17" t="s">
        <v>260</v>
      </c>
      <c r="H43" s="41"/>
      <c r="I43" s="49" t="s">
        <v>261</v>
      </c>
      <c r="J43" s="41"/>
      <c r="K43" s="49" t="s">
        <v>262</v>
      </c>
      <c r="L43" s="260">
        <f>(H43-F43-J43)*24</f>
        <v>0</v>
      </c>
      <c r="N43" s="40"/>
      <c r="O43" s="1" t="s">
        <v>260</v>
      </c>
      <c r="P43" s="40"/>
      <c r="R43" s="43">
        <f>IF(F43&lt;N43,N43,F43)</f>
        <v>0</v>
      </c>
      <c r="S43" s="1" t="s">
        <v>260</v>
      </c>
      <c r="T43" s="43">
        <f>IF(H43&gt;P43,P43,H43)</f>
        <v>0</v>
      </c>
      <c r="V43" s="260">
        <f>(T43-R43)*24</f>
        <v>0</v>
      </c>
    </row>
    <row r="44" spans="3:22" x14ac:dyDescent="0.4">
      <c r="C44" s="17"/>
      <c r="D44" s="40" t="s">
        <v>225</v>
      </c>
      <c r="E44" s="17" t="s">
        <v>258</v>
      </c>
      <c r="F44" s="41"/>
      <c r="G44" s="17" t="s">
        <v>260</v>
      </c>
      <c r="H44" s="41"/>
      <c r="I44" s="49" t="s">
        <v>261</v>
      </c>
      <c r="J44" s="41"/>
      <c r="K44" s="49" t="s">
        <v>262</v>
      </c>
      <c r="L44" s="260">
        <f>(H44-F44-J44)*24</f>
        <v>0</v>
      </c>
      <c r="N44" s="40"/>
      <c r="O44" s="1" t="s">
        <v>260</v>
      </c>
      <c r="P44" s="40"/>
      <c r="R44" s="43">
        <f>IF(F44&lt;N44,N44,F44)</f>
        <v>0</v>
      </c>
      <c r="S44" s="1" t="s">
        <v>260</v>
      </c>
      <c r="T44" s="43">
        <f>IF(H44&gt;P44,P44,H44)</f>
        <v>0</v>
      </c>
      <c r="V44" s="260">
        <f>(T44-R44)*24</f>
        <v>0</v>
      </c>
    </row>
    <row r="45" spans="3:22" x14ac:dyDescent="0.4">
      <c r="C45" s="17"/>
      <c r="D45" s="40" t="s">
        <v>226</v>
      </c>
      <c r="E45" s="17" t="s">
        <v>258</v>
      </c>
      <c r="F45" s="41"/>
      <c r="G45" s="17" t="s">
        <v>260</v>
      </c>
      <c r="H45" s="41"/>
      <c r="I45" s="49" t="s">
        <v>261</v>
      </c>
      <c r="J45" s="41"/>
      <c r="K45" s="49" t="s">
        <v>262</v>
      </c>
      <c r="L45" s="260">
        <f>(H45-F45-J45)*24</f>
        <v>0</v>
      </c>
      <c r="N45" s="40"/>
      <c r="O45" s="1" t="s">
        <v>260</v>
      </c>
      <c r="P45" s="40"/>
      <c r="R45" s="43">
        <f>IF(F45&lt;N45,N45,F45)</f>
        <v>0</v>
      </c>
      <c r="S45" s="1" t="s">
        <v>260</v>
      </c>
      <c r="T45" s="43">
        <f>IF(H45&gt;P45,P45,H45)</f>
        <v>0</v>
      </c>
      <c r="V45" s="260">
        <f>(T45-R45)*24</f>
        <v>0</v>
      </c>
    </row>
    <row r="46" spans="3:22" x14ac:dyDescent="0.4">
      <c r="C46" s="17"/>
    </row>
    <row r="47" spans="3:22" x14ac:dyDescent="0.4">
      <c r="C47" s="17"/>
    </row>
    <row r="48" spans="3:22" x14ac:dyDescent="0.4">
      <c r="C48" s="17"/>
    </row>
    <row r="49" spans="3:3" s="2" customFormat="1" x14ac:dyDescent="0.4">
      <c r="C49" s="17"/>
    </row>
    <row r="50" spans="3:3" s="2" customFormat="1" x14ac:dyDescent="0.4">
      <c r="C50" s="17"/>
    </row>
    <row r="51" spans="3:3" s="2" customFormat="1" x14ac:dyDescent="0.4">
      <c r="C51" s="17"/>
    </row>
    <row r="52" spans="3:3" s="2" customFormat="1" x14ac:dyDescent="0.4">
      <c r="C52" s="17"/>
    </row>
    <row r="53" spans="3:3" s="2" customFormat="1" x14ac:dyDescent="0.4">
      <c r="C53" s="17"/>
    </row>
    <row r="54" spans="3:3" s="2" customFormat="1" x14ac:dyDescent="0.4">
      <c r="C54" s="17"/>
    </row>
    <row r="55" spans="3:3" s="2" customFormat="1" x14ac:dyDescent="0.4">
      <c r="C55" s="17"/>
    </row>
    <row r="56" spans="3:3" s="2" customFormat="1" x14ac:dyDescent="0.4">
      <c r="C56" s="17"/>
    </row>
  </sheetData>
  <sheetProtection sheet="1" objects="1" scenarios="1" selectLockedCells="1"/>
  <mergeCells count="7">
    <mergeCell ref="C21:C23"/>
    <mergeCell ref="F3:L3"/>
    <mergeCell ref="N3:P3"/>
    <mergeCell ref="R3:V3"/>
    <mergeCell ref="C17:C20"/>
    <mergeCell ref="C6:C10"/>
    <mergeCell ref="C11:C16"/>
  </mergeCells>
  <phoneticPr fontId="2"/>
  <pageMargins left="0.15748031496062992" right="0.15748031496062992" top="0.39370078740157483" bottom="0.39370078740157483" header="0.31496062992125984" footer="0.31496062992125984"/>
  <pageSetup paperSize="9" scale="61"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50"/>
  <sheetViews>
    <sheetView zoomScale="90" zoomScaleNormal="90" workbookViewId="0">
      <pane ySplit="1" topLeftCell="A2" activePane="bottomLeft" state="frozen"/>
      <selection pane="bottomLeft"/>
    </sheetView>
  </sheetViews>
  <sheetFormatPr defaultRowHeight="18.75" x14ac:dyDescent="0.4"/>
  <cols>
    <col min="2" max="2" width="12.625" bestFit="1" customWidth="1"/>
    <col min="3" max="3" width="10.625" bestFit="1" customWidth="1"/>
    <col min="4" max="4" width="12.625" bestFit="1" customWidth="1"/>
    <col min="5" max="5" width="12.625" customWidth="1"/>
    <col min="7" max="7" width="13.75" bestFit="1" customWidth="1"/>
    <col min="10" max="10" width="21.875" customWidth="1"/>
    <col min="11" max="11" width="14.625" bestFit="1" customWidth="1"/>
    <col min="12" max="13" width="15.375" bestFit="1" customWidth="1"/>
  </cols>
  <sheetData>
    <row r="1" spans="1:13" x14ac:dyDescent="0.4">
      <c r="A1" t="s">
        <v>142</v>
      </c>
      <c r="B1" s="54" t="s">
        <v>124</v>
      </c>
      <c r="C1" s="54" t="s">
        <v>125</v>
      </c>
      <c r="D1" s="54" t="s">
        <v>55</v>
      </c>
      <c r="E1" s="54" t="s">
        <v>126</v>
      </c>
      <c r="F1" s="54" t="s">
        <v>141</v>
      </c>
      <c r="G1" s="54" t="s">
        <v>127</v>
      </c>
      <c r="H1" s="54" t="s">
        <v>128</v>
      </c>
      <c r="I1" s="54" t="s">
        <v>129</v>
      </c>
      <c r="J1" s="54" t="s">
        <v>53</v>
      </c>
      <c r="K1" s="54" t="s">
        <v>130</v>
      </c>
      <c r="L1" s="54" t="s">
        <v>228</v>
      </c>
      <c r="M1" s="54" t="s">
        <v>229</v>
      </c>
    </row>
    <row r="2" spans="1:13" x14ac:dyDescent="0.4">
      <c r="A2" s="54">
        <f>IF($E2&lt;&gt; "",ROW()-1,"")</f>
        <v>1</v>
      </c>
      <c r="B2" s="54">
        <f>IF($E2&lt;&gt; "",'別紙2-1　勤務体制・勤務形態一覧表（児通所）'!$AR$3,"")</f>
        <v>0</v>
      </c>
      <c r="C2" s="54">
        <f>IF($E2&lt;&gt; "",'別紙2-1　勤務体制・勤務形態一覧表（児通所）'!$AR$2,"")</f>
        <v>0</v>
      </c>
      <c r="D2" s="54">
        <f>IF($E2&lt;&gt; "",'別紙2-1　勤務体制・勤務形態一覧表（児通所）'!$AR$1,"")</f>
        <v>0</v>
      </c>
      <c r="E2">
        <f>'別紙2-1　勤務体制・勤務形態一覧表（児通所）'!N22</f>
        <v>0</v>
      </c>
      <c r="F2">
        <f>'別紙2-1　勤務体制・勤務形態一覧表（児通所）'!N23</f>
        <v>0</v>
      </c>
      <c r="G2" s="168">
        <f>'別紙2-1　勤務体制・勤務形態一覧表（児通所）'!N24</f>
        <v>0</v>
      </c>
      <c r="H2" t="str">
        <f>'別紙2-1　勤務体制・勤務形態一覧表（児通所）'!F23</f>
        <v>管理者</v>
      </c>
      <c r="I2">
        <f>'別紙2-1　勤務体制・勤務形態一覧表（児通所）'!G22</f>
        <v>0</v>
      </c>
      <c r="J2">
        <f>'別紙2-1　勤務体制・勤務形態一覧表（児通所）'!H22</f>
        <v>0</v>
      </c>
      <c r="K2">
        <f>'別紙2-1　勤務体制・勤務形態一覧表（児通所）'!M22</f>
        <v>0</v>
      </c>
      <c r="L2" s="92">
        <f>'別紙2-1　勤務体制・勤務形態一覧表（児通所）'!J23</f>
        <v>0</v>
      </c>
      <c r="M2" s="92">
        <f>'別紙2-1　勤務体制・勤務形態一覧表（児通所）'!J24</f>
        <v>0</v>
      </c>
    </row>
    <row r="3" spans="1:13" x14ac:dyDescent="0.4">
      <c r="A3" s="54">
        <f t="shared" ref="A3:A50" si="0">IF($E3&lt;&gt; "",ROW()-1,"")</f>
        <v>2</v>
      </c>
      <c r="B3" s="54">
        <f>IF($E3&lt;&gt; "",'別紙2-1　勤務体制・勤務形態一覧表（児通所）'!$AR$3,"")</f>
        <v>0</v>
      </c>
      <c r="C3" s="54">
        <f>IF($E3&lt;&gt; "",'別紙2-1　勤務体制・勤務形態一覧表（児通所）'!$AR$2,"")</f>
        <v>0</v>
      </c>
      <c r="D3" s="54">
        <f>IF($E3&lt;&gt; "",'別紙2-1　勤務体制・勤務形態一覧表（児通所）'!$AR$1,"")</f>
        <v>0</v>
      </c>
      <c r="E3">
        <f>'別紙2-1　勤務体制・勤務形態一覧表（児通所）'!N25</f>
        <v>0</v>
      </c>
      <c r="F3">
        <f>'別紙2-1　勤務体制・勤務形態一覧表（児通所）'!N26</f>
        <v>0</v>
      </c>
      <c r="G3" s="168">
        <f>'別紙2-1　勤務体制・勤務形態一覧表（児通所）'!N27</f>
        <v>0</v>
      </c>
      <c r="H3" t="str">
        <f>'別紙2-1　勤務体制・勤務形態一覧表（児通所）'!F26</f>
        <v>児童発達支援管理責任者</v>
      </c>
      <c r="I3">
        <f>'別紙2-1　勤務体制・勤務形態一覧表（児通所）'!G25</f>
        <v>0</v>
      </c>
      <c r="J3">
        <f>'別紙2-1　勤務体制・勤務形態一覧表（児通所）'!H25</f>
        <v>0</v>
      </c>
      <c r="K3">
        <f>'別紙2-1　勤務体制・勤務形態一覧表（児通所）'!M25</f>
        <v>0</v>
      </c>
      <c r="L3" s="92">
        <f>'別紙2-1　勤務体制・勤務形態一覧表（児通所）'!J26</f>
        <v>0</v>
      </c>
      <c r="M3" s="92">
        <f>'別紙2-1　勤務体制・勤務形態一覧表（児通所）'!J27</f>
        <v>0</v>
      </c>
    </row>
    <row r="4" spans="1:13" x14ac:dyDescent="0.4">
      <c r="A4" s="54">
        <f t="shared" si="0"/>
        <v>3</v>
      </c>
      <c r="B4" s="54">
        <f>IF($E4&lt;&gt; "",'別紙2-1　勤務体制・勤務形態一覧表（児通所）'!$AR$3,"")</f>
        <v>0</v>
      </c>
      <c r="C4" s="54">
        <f>IF($E4&lt;&gt; "",'別紙2-1　勤務体制・勤務形態一覧表（児通所）'!$AR$2,"")</f>
        <v>0</v>
      </c>
      <c r="D4" s="54">
        <f>IF($E4&lt;&gt; "",'別紙2-1　勤務体制・勤務形態一覧表（児通所）'!$AR$1,"")</f>
        <v>0</v>
      </c>
      <c r="E4">
        <f>'別紙2-1　勤務体制・勤務形態一覧表（児通所）'!N28</f>
        <v>0</v>
      </c>
      <c r="F4">
        <f>'別紙2-1　勤務体制・勤務形態一覧表（児通所）'!N29</f>
        <v>0</v>
      </c>
      <c r="G4" s="168">
        <f>'別紙2-1　勤務体制・勤務形態一覧表（児通所）'!N30</f>
        <v>0</v>
      </c>
      <c r="H4">
        <f>'別紙2-1　勤務体制・勤務形態一覧表（児通所）'!F29</f>
        <v>0</v>
      </c>
      <c r="I4">
        <f>'別紙2-1　勤務体制・勤務形態一覧表（児通所）'!G28</f>
        <v>0</v>
      </c>
      <c r="J4">
        <f>'別紙2-1　勤務体制・勤務形態一覧表（児通所）'!H28</f>
        <v>0</v>
      </c>
      <c r="K4">
        <f>'別紙2-1　勤務体制・勤務形態一覧表（児通所）'!M28</f>
        <v>0</v>
      </c>
      <c r="L4" s="92">
        <f>'別紙2-1　勤務体制・勤務形態一覧表（児通所）'!J29</f>
        <v>0</v>
      </c>
      <c r="M4" s="92">
        <f>'別紙2-1　勤務体制・勤務形態一覧表（児通所）'!J30</f>
        <v>0</v>
      </c>
    </row>
    <row r="5" spans="1:13" x14ac:dyDescent="0.4">
      <c r="A5" s="54">
        <f t="shared" si="0"/>
        <v>4</v>
      </c>
      <c r="B5" s="54">
        <f>IF($E5&lt;&gt; "",'別紙2-1　勤務体制・勤務形態一覧表（児通所）'!$AR$3,"")</f>
        <v>0</v>
      </c>
      <c r="C5" s="54">
        <f>IF($E5&lt;&gt; "",'別紙2-1　勤務体制・勤務形態一覧表（児通所）'!$AR$2,"")</f>
        <v>0</v>
      </c>
      <c r="D5" s="54">
        <f>IF($E5&lt;&gt; "",'別紙2-1　勤務体制・勤務形態一覧表（児通所）'!$AR$1,"")</f>
        <v>0</v>
      </c>
      <c r="E5">
        <f>'別紙2-1　勤務体制・勤務形態一覧表（児通所）'!N31</f>
        <v>0</v>
      </c>
      <c r="F5">
        <f>'別紙2-1　勤務体制・勤務形態一覧表（児通所）'!N32</f>
        <v>0</v>
      </c>
      <c r="G5" s="168">
        <f>'別紙2-1　勤務体制・勤務形態一覧表（児通所）'!N33</f>
        <v>0</v>
      </c>
      <c r="H5">
        <f>'別紙2-1　勤務体制・勤務形態一覧表（児通所）'!F32</f>
        <v>0</v>
      </c>
      <c r="I5">
        <f>'別紙2-1　勤務体制・勤務形態一覧表（児通所）'!G31</f>
        <v>0</v>
      </c>
      <c r="J5">
        <f>'別紙2-1　勤務体制・勤務形態一覧表（児通所）'!H31</f>
        <v>0</v>
      </c>
      <c r="K5">
        <f>'別紙2-1　勤務体制・勤務形態一覧表（児通所）'!M31</f>
        <v>0</v>
      </c>
      <c r="L5" s="92">
        <f>'別紙2-1　勤務体制・勤務形態一覧表（児通所）'!J32</f>
        <v>0</v>
      </c>
      <c r="M5" s="92">
        <f>'別紙2-1　勤務体制・勤務形態一覧表（児通所）'!J33</f>
        <v>0</v>
      </c>
    </row>
    <row r="6" spans="1:13" x14ac:dyDescent="0.4">
      <c r="A6" s="54">
        <f t="shared" si="0"/>
        <v>5</v>
      </c>
      <c r="B6" s="54">
        <f>IF($E6&lt;&gt; "",'別紙2-1　勤務体制・勤務形態一覧表（児通所）'!$AR$3,"")</f>
        <v>0</v>
      </c>
      <c r="C6" s="54">
        <f>IF($E6&lt;&gt; "",'別紙2-1　勤務体制・勤務形態一覧表（児通所）'!$AR$2,"")</f>
        <v>0</v>
      </c>
      <c r="D6" s="54">
        <f>IF($E6&lt;&gt; "",'別紙2-1　勤務体制・勤務形態一覧表（児通所）'!$AR$1,"")</f>
        <v>0</v>
      </c>
      <c r="E6">
        <f>'別紙2-1　勤務体制・勤務形態一覧表（児通所）'!N34</f>
        <v>0</v>
      </c>
      <c r="F6">
        <f>'別紙2-1　勤務体制・勤務形態一覧表（児通所）'!N35</f>
        <v>0</v>
      </c>
      <c r="G6" s="168">
        <f>'別紙2-1　勤務体制・勤務形態一覧表（児通所）'!N36</f>
        <v>0</v>
      </c>
      <c r="H6">
        <f>'別紙2-1　勤務体制・勤務形態一覧表（児通所）'!F35</f>
        <v>0</v>
      </c>
      <c r="I6">
        <f>'別紙2-1　勤務体制・勤務形態一覧表（児通所）'!G34</f>
        <v>0</v>
      </c>
      <c r="J6">
        <f>'別紙2-1　勤務体制・勤務形態一覧表（児通所）'!H34</f>
        <v>0</v>
      </c>
      <c r="K6">
        <f>'別紙2-1　勤務体制・勤務形態一覧表（児通所）'!M34</f>
        <v>0</v>
      </c>
      <c r="L6" s="92">
        <f>'別紙2-1　勤務体制・勤務形態一覧表（児通所）'!J35</f>
        <v>0</v>
      </c>
      <c r="M6" s="92">
        <f>'別紙2-1　勤務体制・勤務形態一覧表（児通所）'!J36</f>
        <v>0</v>
      </c>
    </row>
    <row r="7" spans="1:13" x14ac:dyDescent="0.4">
      <c r="A7" s="54">
        <f t="shared" si="0"/>
        <v>6</v>
      </c>
      <c r="B7" s="54">
        <f>IF($E7&lt;&gt; "",'別紙2-1　勤務体制・勤務形態一覧表（児通所）'!$AR$3,"")</f>
        <v>0</v>
      </c>
      <c r="C7" s="54">
        <f>IF($E7&lt;&gt; "",'別紙2-1　勤務体制・勤務形態一覧表（児通所）'!$AR$2,"")</f>
        <v>0</v>
      </c>
      <c r="D7" s="54">
        <f>IF($E7&lt;&gt; "",'別紙2-1　勤務体制・勤務形態一覧表（児通所）'!$AR$1,"")</f>
        <v>0</v>
      </c>
      <c r="E7">
        <f>'別紙2-1　勤務体制・勤務形態一覧表（児通所）'!N37</f>
        <v>0</v>
      </c>
      <c r="F7">
        <f>'別紙2-1　勤務体制・勤務形態一覧表（児通所）'!N38</f>
        <v>0</v>
      </c>
      <c r="G7" s="168">
        <f>'別紙2-1　勤務体制・勤務形態一覧表（児通所）'!N39</f>
        <v>0</v>
      </c>
      <c r="H7">
        <f>'別紙2-1　勤務体制・勤務形態一覧表（児通所）'!F38</f>
        <v>0</v>
      </c>
      <c r="I7">
        <f>'別紙2-1　勤務体制・勤務形態一覧表（児通所）'!G37</f>
        <v>0</v>
      </c>
      <c r="J7">
        <f>'別紙2-1　勤務体制・勤務形態一覧表（児通所）'!H37</f>
        <v>0</v>
      </c>
      <c r="K7">
        <f>'別紙2-1　勤務体制・勤務形態一覧表（児通所）'!M37</f>
        <v>0</v>
      </c>
      <c r="L7" s="92">
        <f>'別紙2-1　勤務体制・勤務形態一覧表（児通所）'!J38</f>
        <v>0</v>
      </c>
      <c r="M7" s="92">
        <f>'別紙2-1　勤務体制・勤務形態一覧表（児通所）'!J39</f>
        <v>0</v>
      </c>
    </row>
    <row r="8" spans="1:13" x14ac:dyDescent="0.4">
      <c r="A8" s="54">
        <f t="shared" si="0"/>
        <v>7</v>
      </c>
      <c r="B8" s="54">
        <f>IF($E8&lt;&gt; "",'別紙2-1　勤務体制・勤務形態一覧表（児通所）'!$AR$3,"")</f>
        <v>0</v>
      </c>
      <c r="C8" s="54">
        <f>IF($E8&lt;&gt; "",'別紙2-1　勤務体制・勤務形態一覧表（児通所）'!$AR$2,"")</f>
        <v>0</v>
      </c>
      <c r="D8" s="54">
        <f>IF($E8&lt;&gt; "",'別紙2-1　勤務体制・勤務形態一覧表（児通所）'!$AR$1,"")</f>
        <v>0</v>
      </c>
      <c r="E8">
        <f>'別紙2-1　勤務体制・勤務形態一覧表（児通所）'!N40</f>
        <v>0</v>
      </c>
      <c r="F8">
        <f>'別紙2-1　勤務体制・勤務形態一覧表（児通所）'!N41</f>
        <v>0</v>
      </c>
      <c r="G8" s="168">
        <f>'別紙2-1　勤務体制・勤務形態一覧表（児通所）'!N42</f>
        <v>0</v>
      </c>
      <c r="H8">
        <f>'別紙2-1　勤務体制・勤務形態一覧表（児通所）'!F41</f>
        <v>0</v>
      </c>
      <c r="I8">
        <f>'別紙2-1　勤務体制・勤務形態一覧表（児通所）'!G40</f>
        <v>0</v>
      </c>
      <c r="J8">
        <f>'別紙2-1　勤務体制・勤務形態一覧表（児通所）'!H40</f>
        <v>0</v>
      </c>
      <c r="K8">
        <f>'別紙2-1　勤務体制・勤務形態一覧表（児通所）'!M40</f>
        <v>0</v>
      </c>
      <c r="L8" s="92">
        <f>'別紙2-1　勤務体制・勤務形態一覧表（児通所）'!J41</f>
        <v>0</v>
      </c>
      <c r="M8" s="92">
        <f>'別紙2-1　勤務体制・勤務形態一覧表（児通所）'!J42</f>
        <v>0</v>
      </c>
    </row>
    <row r="9" spans="1:13" x14ac:dyDescent="0.4">
      <c r="A9" s="54">
        <f t="shared" si="0"/>
        <v>8</v>
      </c>
      <c r="B9" s="54">
        <f>IF($E9&lt;&gt; "",'別紙2-1　勤務体制・勤務形態一覧表（児通所）'!$AR$3,"")</f>
        <v>0</v>
      </c>
      <c r="C9" s="54">
        <f>IF($E9&lt;&gt; "",'別紙2-1　勤務体制・勤務形態一覧表（児通所）'!$AR$2,"")</f>
        <v>0</v>
      </c>
      <c r="D9" s="54">
        <f>IF($E9&lt;&gt; "",'別紙2-1　勤務体制・勤務形態一覧表（児通所）'!$AR$1,"")</f>
        <v>0</v>
      </c>
      <c r="E9">
        <f>'別紙2-1　勤務体制・勤務形態一覧表（児通所）'!N43</f>
        <v>0</v>
      </c>
      <c r="F9">
        <f>'別紙2-1　勤務体制・勤務形態一覧表（児通所）'!N44</f>
        <v>0</v>
      </c>
      <c r="G9" s="168">
        <f>'別紙2-1　勤務体制・勤務形態一覧表（児通所）'!N45</f>
        <v>0</v>
      </c>
      <c r="H9">
        <f>'別紙2-1　勤務体制・勤務形態一覧表（児通所）'!F44</f>
        <v>0</v>
      </c>
      <c r="I9">
        <f>'別紙2-1　勤務体制・勤務形態一覧表（児通所）'!G43</f>
        <v>0</v>
      </c>
      <c r="J9">
        <f>'別紙2-1　勤務体制・勤務形態一覧表（児通所）'!H43</f>
        <v>0</v>
      </c>
      <c r="K9">
        <f>'別紙2-1　勤務体制・勤務形態一覧表（児通所）'!M43</f>
        <v>0</v>
      </c>
      <c r="L9" s="92">
        <f>'別紙2-1　勤務体制・勤務形態一覧表（児通所）'!J44</f>
        <v>0</v>
      </c>
      <c r="M9" s="92">
        <f>'別紙2-1　勤務体制・勤務形態一覧表（児通所）'!J45</f>
        <v>0</v>
      </c>
    </row>
    <row r="10" spans="1:13" x14ac:dyDescent="0.4">
      <c r="A10" s="54">
        <f t="shared" si="0"/>
        <v>9</v>
      </c>
      <c r="B10" s="54">
        <f>IF($E10&lt;&gt; "",'別紙2-1　勤務体制・勤務形態一覧表（児通所）'!$AR$3,"")</f>
        <v>0</v>
      </c>
      <c r="C10" s="54">
        <f>IF($E10&lt;&gt; "",'別紙2-1　勤務体制・勤務形態一覧表（児通所）'!$AR$2,"")</f>
        <v>0</v>
      </c>
      <c r="D10" s="54">
        <f>IF($E10&lt;&gt; "",'別紙2-1　勤務体制・勤務形態一覧表（児通所）'!$AR$1,"")</f>
        <v>0</v>
      </c>
      <c r="E10">
        <f>'別紙2-1　勤務体制・勤務形態一覧表（児通所）'!N46</f>
        <v>0</v>
      </c>
      <c r="F10">
        <f>'別紙2-1　勤務体制・勤務形態一覧表（児通所）'!N47</f>
        <v>0</v>
      </c>
      <c r="G10" s="168">
        <f>'別紙2-1　勤務体制・勤務形態一覧表（児通所）'!N48</f>
        <v>0</v>
      </c>
      <c r="H10">
        <f>'別紙2-1　勤務体制・勤務形態一覧表（児通所）'!F47</f>
        <v>0</v>
      </c>
      <c r="I10">
        <f>'別紙2-1　勤務体制・勤務形態一覧表（児通所）'!G46</f>
        <v>0</v>
      </c>
      <c r="J10">
        <f>'別紙2-1　勤務体制・勤務形態一覧表（児通所）'!H46</f>
        <v>0</v>
      </c>
      <c r="K10">
        <f>'別紙2-1　勤務体制・勤務形態一覧表（児通所）'!M46</f>
        <v>0</v>
      </c>
      <c r="L10" s="92">
        <f>'別紙2-1　勤務体制・勤務形態一覧表（児通所）'!J47</f>
        <v>0</v>
      </c>
      <c r="M10" s="92">
        <f>'別紙2-1　勤務体制・勤務形態一覧表（児通所）'!J48</f>
        <v>0</v>
      </c>
    </row>
    <row r="11" spans="1:13" x14ac:dyDescent="0.4">
      <c r="A11" s="54">
        <f t="shared" si="0"/>
        <v>10</v>
      </c>
      <c r="B11" s="54">
        <f>IF($E11&lt;&gt; "",'別紙2-1　勤務体制・勤務形態一覧表（児通所）'!$AR$3,"")</f>
        <v>0</v>
      </c>
      <c r="C11" s="54">
        <f>IF($E11&lt;&gt; "",'別紙2-1　勤務体制・勤務形態一覧表（児通所）'!$AR$2,"")</f>
        <v>0</v>
      </c>
      <c r="D11" s="54">
        <f>IF($E11&lt;&gt; "",'別紙2-1　勤務体制・勤務形態一覧表（児通所）'!$AR$1,"")</f>
        <v>0</v>
      </c>
      <c r="E11">
        <f>'別紙2-1　勤務体制・勤務形態一覧表（児通所）'!N49</f>
        <v>0</v>
      </c>
      <c r="F11">
        <f>'別紙2-1　勤務体制・勤務形態一覧表（児通所）'!N50</f>
        <v>0</v>
      </c>
      <c r="G11" s="168">
        <f>'別紙2-1　勤務体制・勤務形態一覧表（児通所）'!N51</f>
        <v>0</v>
      </c>
      <c r="H11">
        <f>'別紙2-1　勤務体制・勤務形態一覧表（児通所）'!F50</f>
        <v>0</v>
      </c>
      <c r="I11">
        <f>'別紙2-1　勤務体制・勤務形態一覧表（児通所）'!G49</f>
        <v>0</v>
      </c>
      <c r="J11">
        <f>'別紙2-1　勤務体制・勤務形態一覧表（児通所）'!H49</f>
        <v>0</v>
      </c>
      <c r="K11">
        <f>'別紙2-1　勤務体制・勤務形態一覧表（児通所）'!M49</f>
        <v>0</v>
      </c>
      <c r="L11" s="92">
        <f>'別紙2-1　勤務体制・勤務形態一覧表（児通所）'!J50</f>
        <v>0</v>
      </c>
      <c r="M11" s="92">
        <f>'別紙2-1　勤務体制・勤務形態一覧表（児通所）'!J51</f>
        <v>0</v>
      </c>
    </row>
    <row r="12" spans="1:13" x14ac:dyDescent="0.4">
      <c r="A12" s="54">
        <f t="shared" si="0"/>
        <v>11</v>
      </c>
      <c r="B12" s="54">
        <f>IF($E12&lt;&gt; "",'別紙2-1　勤務体制・勤務形態一覧表（児通所）'!$AR$3,"")</f>
        <v>0</v>
      </c>
      <c r="C12" s="54">
        <f>IF($E12&lt;&gt; "",'別紙2-1　勤務体制・勤務形態一覧表（児通所）'!$AR$2,"")</f>
        <v>0</v>
      </c>
      <c r="D12" s="54">
        <f>IF($E12&lt;&gt; "",'別紙2-1　勤務体制・勤務形態一覧表（児通所）'!$AR$1,"")</f>
        <v>0</v>
      </c>
      <c r="E12">
        <f>'別紙2-1　勤務体制・勤務形態一覧表（児通所）'!N52</f>
        <v>0</v>
      </c>
      <c r="F12">
        <f>'別紙2-1　勤務体制・勤務形態一覧表（児通所）'!N53</f>
        <v>0</v>
      </c>
      <c r="G12" s="168">
        <f>'別紙2-1　勤務体制・勤務形態一覧表（児通所）'!N54</f>
        <v>0</v>
      </c>
      <c r="H12">
        <f>'別紙2-1　勤務体制・勤務形態一覧表（児通所）'!F53</f>
        <v>0</v>
      </c>
      <c r="I12">
        <f>'別紙2-1　勤務体制・勤務形態一覧表（児通所）'!G52</f>
        <v>0</v>
      </c>
      <c r="J12">
        <f>'別紙2-1　勤務体制・勤務形態一覧表（児通所）'!H52</f>
        <v>0</v>
      </c>
      <c r="K12">
        <f>'別紙2-1　勤務体制・勤務形態一覧表（児通所）'!M52</f>
        <v>0</v>
      </c>
      <c r="L12" s="92">
        <f>'別紙2-1　勤務体制・勤務形態一覧表（児通所）'!J53</f>
        <v>0</v>
      </c>
      <c r="M12" s="92">
        <f>'別紙2-1　勤務体制・勤務形態一覧表（児通所）'!J54</f>
        <v>0</v>
      </c>
    </row>
    <row r="13" spans="1:13" x14ac:dyDescent="0.4">
      <c r="A13" s="54">
        <f t="shared" si="0"/>
        <v>12</v>
      </c>
      <c r="B13" s="54">
        <f>IF($E13&lt;&gt; "",'別紙2-1　勤務体制・勤務形態一覧表（児通所）'!$AR$3,"")</f>
        <v>0</v>
      </c>
      <c r="C13" s="54">
        <f>IF($E13&lt;&gt; "",'別紙2-1　勤務体制・勤務形態一覧表（児通所）'!$AR$2,"")</f>
        <v>0</v>
      </c>
      <c r="D13" s="54">
        <f>IF($E13&lt;&gt; "",'別紙2-1　勤務体制・勤務形態一覧表（児通所）'!$AR$1,"")</f>
        <v>0</v>
      </c>
      <c r="E13">
        <f>'別紙2-1　勤務体制・勤務形態一覧表（児通所）'!N55</f>
        <v>0</v>
      </c>
      <c r="F13">
        <f>'別紙2-1　勤務体制・勤務形態一覧表（児通所）'!N56</f>
        <v>0</v>
      </c>
      <c r="G13" s="168">
        <f>'別紙2-1　勤務体制・勤務形態一覧表（児通所）'!N57</f>
        <v>0</v>
      </c>
      <c r="H13">
        <f>'別紙2-1　勤務体制・勤務形態一覧表（児通所）'!F56</f>
        <v>0</v>
      </c>
      <c r="I13">
        <f>'別紙2-1　勤務体制・勤務形態一覧表（児通所）'!G55</f>
        <v>0</v>
      </c>
      <c r="J13">
        <f>'別紙2-1　勤務体制・勤務形態一覧表（児通所）'!H55</f>
        <v>0</v>
      </c>
      <c r="K13">
        <f>'別紙2-1　勤務体制・勤務形態一覧表（児通所）'!M55</f>
        <v>0</v>
      </c>
      <c r="L13" s="92">
        <f>'別紙2-1　勤務体制・勤務形態一覧表（児通所）'!J56</f>
        <v>0</v>
      </c>
      <c r="M13" s="92">
        <f>'別紙2-1　勤務体制・勤務形態一覧表（児通所）'!J57</f>
        <v>0</v>
      </c>
    </row>
    <row r="14" spans="1:13" x14ac:dyDescent="0.4">
      <c r="A14" s="54">
        <f t="shared" si="0"/>
        <v>13</v>
      </c>
      <c r="B14" s="54">
        <f>IF($E14&lt;&gt; "",'別紙2-1　勤務体制・勤務形態一覧表（児通所）'!$AR$3,"")</f>
        <v>0</v>
      </c>
      <c r="C14" s="54">
        <f>IF($E14&lt;&gt; "",'別紙2-1　勤務体制・勤務形態一覧表（児通所）'!$AR$2,"")</f>
        <v>0</v>
      </c>
      <c r="D14" s="54">
        <f>IF($E14&lt;&gt; "",'別紙2-1　勤務体制・勤務形態一覧表（児通所）'!$AR$1,"")</f>
        <v>0</v>
      </c>
      <c r="E14">
        <f>'別紙2-1　勤務体制・勤務形態一覧表（児通所）'!N58</f>
        <v>0</v>
      </c>
      <c r="F14">
        <f>'別紙2-1　勤務体制・勤務形態一覧表（児通所）'!N59</f>
        <v>0</v>
      </c>
      <c r="G14" s="168">
        <f>'別紙2-1　勤務体制・勤務形態一覧表（児通所）'!N60</f>
        <v>0</v>
      </c>
      <c r="H14">
        <f>'別紙2-1　勤務体制・勤務形態一覧表（児通所）'!F59</f>
        <v>0</v>
      </c>
      <c r="I14">
        <f>'別紙2-1　勤務体制・勤務形態一覧表（児通所）'!G58</f>
        <v>0</v>
      </c>
      <c r="J14">
        <f>'別紙2-1　勤務体制・勤務形態一覧表（児通所）'!H58</f>
        <v>0</v>
      </c>
      <c r="K14">
        <f>'別紙2-1　勤務体制・勤務形態一覧表（児通所）'!M58</f>
        <v>0</v>
      </c>
      <c r="L14" s="92">
        <f>'別紙2-1　勤務体制・勤務形態一覧表（児通所）'!J59</f>
        <v>0</v>
      </c>
      <c r="M14" s="92">
        <f>'別紙2-1　勤務体制・勤務形態一覧表（児通所）'!J60</f>
        <v>0</v>
      </c>
    </row>
    <row r="15" spans="1:13" x14ac:dyDescent="0.4">
      <c r="A15" s="54">
        <f t="shared" si="0"/>
        <v>14</v>
      </c>
      <c r="B15" s="54">
        <f>IF($E15&lt;&gt; "",'別紙2-1　勤務体制・勤務形態一覧表（児通所）'!$AR$3,"")</f>
        <v>0</v>
      </c>
      <c r="C15" s="54">
        <f>IF($E15&lt;&gt; "",'別紙2-1　勤務体制・勤務形態一覧表（児通所）'!$AR$2,"")</f>
        <v>0</v>
      </c>
      <c r="D15" s="54">
        <f>IF($E15&lt;&gt; "",'別紙2-1　勤務体制・勤務形態一覧表（児通所）'!$AR$1,"")</f>
        <v>0</v>
      </c>
      <c r="E15">
        <f>'別紙2-1　勤務体制・勤務形態一覧表（児通所）'!N61</f>
        <v>0</v>
      </c>
      <c r="F15">
        <f>'別紙2-1　勤務体制・勤務形態一覧表（児通所）'!N62</f>
        <v>0</v>
      </c>
      <c r="G15" s="168">
        <f>'別紙2-1　勤務体制・勤務形態一覧表（児通所）'!N63</f>
        <v>0</v>
      </c>
      <c r="H15">
        <f>'別紙2-1　勤務体制・勤務形態一覧表（児通所）'!F62</f>
        <v>0</v>
      </c>
      <c r="I15">
        <f>'別紙2-1　勤務体制・勤務形態一覧表（児通所）'!G61</f>
        <v>0</v>
      </c>
      <c r="J15">
        <f>'別紙2-1　勤務体制・勤務形態一覧表（児通所）'!H61</f>
        <v>0</v>
      </c>
      <c r="K15">
        <f>'別紙2-1　勤務体制・勤務形態一覧表（児通所）'!M61</f>
        <v>0</v>
      </c>
      <c r="L15" s="92">
        <f>'別紙2-1　勤務体制・勤務形態一覧表（児通所）'!J62</f>
        <v>0</v>
      </c>
      <c r="M15" s="92">
        <f>'別紙2-1　勤務体制・勤務形態一覧表（児通所）'!J63</f>
        <v>0</v>
      </c>
    </row>
    <row r="16" spans="1:13" x14ac:dyDescent="0.4">
      <c r="A16" s="54">
        <f t="shared" si="0"/>
        <v>15</v>
      </c>
      <c r="B16" s="54">
        <f>IF($E16&lt;&gt; "",'別紙2-1　勤務体制・勤務形態一覧表（児通所）'!$AR$3,"")</f>
        <v>0</v>
      </c>
      <c r="C16" s="54">
        <f>IF($E16&lt;&gt; "",'別紙2-1　勤務体制・勤務形態一覧表（児通所）'!$AR$2,"")</f>
        <v>0</v>
      </c>
      <c r="D16" s="54">
        <f>IF($E16&lt;&gt; "",'別紙2-1　勤務体制・勤務形態一覧表（児通所）'!$AR$1,"")</f>
        <v>0</v>
      </c>
      <c r="E16">
        <f>'別紙2-1　勤務体制・勤務形態一覧表（児通所）'!N64</f>
        <v>0</v>
      </c>
      <c r="F16">
        <f>'別紙2-1　勤務体制・勤務形態一覧表（児通所）'!N65</f>
        <v>0</v>
      </c>
      <c r="G16" s="168">
        <f>'別紙2-1　勤務体制・勤務形態一覧表（児通所）'!N66</f>
        <v>0</v>
      </c>
      <c r="H16">
        <f>'別紙2-1　勤務体制・勤務形態一覧表（児通所）'!F65</f>
        <v>0</v>
      </c>
      <c r="I16">
        <f>'別紙2-1　勤務体制・勤務形態一覧表（児通所）'!G64</f>
        <v>0</v>
      </c>
      <c r="J16">
        <f>'別紙2-1　勤務体制・勤務形態一覧表（児通所）'!H64</f>
        <v>0</v>
      </c>
      <c r="K16">
        <f>'別紙2-1　勤務体制・勤務形態一覧表（児通所）'!M64</f>
        <v>0</v>
      </c>
      <c r="L16" s="92">
        <f>'別紙2-1　勤務体制・勤務形態一覧表（児通所）'!J65</f>
        <v>0</v>
      </c>
      <c r="M16" s="92">
        <f>'別紙2-1　勤務体制・勤務形態一覧表（児通所）'!J66</f>
        <v>0</v>
      </c>
    </row>
    <row r="17" spans="1:13" x14ac:dyDescent="0.4">
      <c r="A17" s="54">
        <f t="shared" si="0"/>
        <v>16</v>
      </c>
      <c r="B17" s="54">
        <f>IF($E17&lt;&gt; "",'別紙2-1　勤務体制・勤務形態一覧表（児通所）'!$AR$3,"")</f>
        <v>0</v>
      </c>
      <c r="C17" s="54">
        <f>IF($E17&lt;&gt; "",'別紙2-1　勤務体制・勤務形態一覧表（児通所）'!$AR$2,"")</f>
        <v>0</v>
      </c>
      <c r="D17" s="54">
        <f>IF($E17&lt;&gt; "",'別紙2-1　勤務体制・勤務形態一覧表（児通所）'!$AR$1,"")</f>
        <v>0</v>
      </c>
      <c r="E17">
        <f>'別紙2-1　勤務体制・勤務形態一覧表（児通所）'!N67</f>
        <v>0</v>
      </c>
      <c r="F17">
        <f>'別紙2-1　勤務体制・勤務形態一覧表（児通所）'!N68</f>
        <v>0</v>
      </c>
      <c r="G17" s="168">
        <f>'別紙2-1　勤務体制・勤務形態一覧表（児通所）'!N69</f>
        <v>0</v>
      </c>
      <c r="H17">
        <f>'別紙2-1　勤務体制・勤務形態一覧表（児通所）'!F68</f>
        <v>0</v>
      </c>
      <c r="I17">
        <f>'別紙2-1　勤務体制・勤務形態一覧表（児通所）'!G67</f>
        <v>0</v>
      </c>
      <c r="J17">
        <f>'別紙2-1　勤務体制・勤務形態一覧表（児通所）'!H67</f>
        <v>0</v>
      </c>
      <c r="K17">
        <f>'別紙2-1　勤務体制・勤務形態一覧表（児通所）'!M67</f>
        <v>0</v>
      </c>
      <c r="L17" s="92">
        <f>'別紙2-1　勤務体制・勤務形態一覧表（児通所）'!J68</f>
        <v>0</v>
      </c>
      <c r="M17" s="92">
        <f>'別紙2-1　勤務体制・勤務形態一覧表（児通所）'!J69</f>
        <v>0</v>
      </c>
    </row>
    <row r="18" spans="1:13" x14ac:dyDescent="0.4">
      <c r="A18" s="54">
        <f t="shared" si="0"/>
        <v>17</v>
      </c>
      <c r="B18" s="54">
        <f>IF($E18&lt;&gt; "",'別紙2-1　勤務体制・勤務形態一覧表（児通所）'!$AR$3,"")</f>
        <v>0</v>
      </c>
      <c r="C18" s="54">
        <f>IF($E18&lt;&gt; "",'別紙2-1　勤務体制・勤務形態一覧表（児通所）'!$AR$2,"")</f>
        <v>0</v>
      </c>
      <c r="D18" s="54">
        <f>IF($E18&lt;&gt; "",'別紙2-1　勤務体制・勤務形態一覧表（児通所）'!$AR$1,"")</f>
        <v>0</v>
      </c>
      <c r="E18">
        <f>'別紙2-1　勤務体制・勤務形態一覧表（児通所）'!N70</f>
        <v>0</v>
      </c>
      <c r="F18">
        <f>'別紙2-1　勤務体制・勤務形態一覧表（児通所）'!N71</f>
        <v>0</v>
      </c>
      <c r="G18" s="168">
        <f>'別紙2-1　勤務体制・勤務形態一覧表（児通所）'!N72</f>
        <v>0</v>
      </c>
      <c r="H18">
        <f>'別紙2-1　勤務体制・勤務形態一覧表（児通所）'!F71</f>
        <v>0</v>
      </c>
      <c r="I18">
        <f>'別紙2-1　勤務体制・勤務形態一覧表（児通所）'!G70</f>
        <v>0</v>
      </c>
      <c r="J18">
        <f>'別紙2-1　勤務体制・勤務形態一覧表（児通所）'!H70</f>
        <v>0</v>
      </c>
      <c r="K18">
        <f>'別紙2-1　勤務体制・勤務形態一覧表（児通所）'!M70</f>
        <v>0</v>
      </c>
      <c r="L18" s="92">
        <f>'別紙2-1　勤務体制・勤務形態一覧表（児通所）'!J71</f>
        <v>0</v>
      </c>
      <c r="M18" s="92">
        <f>'別紙2-1　勤務体制・勤務形態一覧表（児通所）'!J72</f>
        <v>0</v>
      </c>
    </row>
    <row r="19" spans="1:13" x14ac:dyDescent="0.4">
      <c r="A19" s="54">
        <f t="shared" si="0"/>
        <v>18</v>
      </c>
      <c r="B19" s="54">
        <f>IF($E19&lt;&gt; "",'別紙2-1　勤務体制・勤務形態一覧表（児通所）'!$AR$3,"")</f>
        <v>0</v>
      </c>
      <c r="C19" s="54">
        <f>IF($E19&lt;&gt; "",'別紙2-1　勤務体制・勤務形態一覧表（児通所）'!$AR$2,"")</f>
        <v>0</v>
      </c>
      <c r="D19" s="54">
        <f>IF($E19&lt;&gt; "",'別紙2-1　勤務体制・勤務形態一覧表（児通所）'!$AR$1,"")</f>
        <v>0</v>
      </c>
      <c r="E19">
        <f>'別紙2-1　勤務体制・勤務形態一覧表（児通所）'!N73</f>
        <v>0</v>
      </c>
      <c r="F19">
        <f>'別紙2-1　勤務体制・勤務形態一覧表（児通所）'!N74</f>
        <v>0</v>
      </c>
      <c r="G19" s="168">
        <f>'別紙2-1　勤務体制・勤務形態一覧表（児通所）'!N75</f>
        <v>0</v>
      </c>
      <c r="H19">
        <f>'別紙2-1　勤務体制・勤務形態一覧表（児通所）'!F74</f>
        <v>0</v>
      </c>
      <c r="I19">
        <f>'別紙2-1　勤務体制・勤務形態一覧表（児通所）'!G73</f>
        <v>0</v>
      </c>
      <c r="J19">
        <f>'別紙2-1　勤務体制・勤務形態一覧表（児通所）'!H73</f>
        <v>0</v>
      </c>
      <c r="K19">
        <f>'別紙2-1　勤務体制・勤務形態一覧表（児通所）'!M73</f>
        <v>0</v>
      </c>
      <c r="L19" s="92">
        <f>'別紙2-1　勤務体制・勤務形態一覧表（児通所）'!J74</f>
        <v>0</v>
      </c>
      <c r="M19" s="92">
        <f>'別紙2-1　勤務体制・勤務形態一覧表（児通所）'!J75</f>
        <v>0</v>
      </c>
    </row>
    <row r="20" spans="1:13" x14ac:dyDescent="0.4">
      <c r="A20" s="54">
        <f t="shared" si="0"/>
        <v>19</v>
      </c>
      <c r="B20" s="54">
        <f>IF($E20&lt;&gt; "",'別紙2-1　勤務体制・勤務形態一覧表（児通所）'!$AR$3,"")</f>
        <v>0</v>
      </c>
      <c r="C20" s="54">
        <f>IF($E20&lt;&gt; "",'別紙2-1　勤務体制・勤務形態一覧表（児通所）'!$AR$2,"")</f>
        <v>0</v>
      </c>
      <c r="D20" s="54">
        <f>IF($E20&lt;&gt; "",'別紙2-1　勤務体制・勤務形態一覧表（児通所）'!$AR$1,"")</f>
        <v>0</v>
      </c>
      <c r="E20">
        <f>'別紙2-1　勤務体制・勤務形態一覧表（児通所）'!N76</f>
        <v>0</v>
      </c>
      <c r="F20">
        <f>'別紙2-1　勤務体制・勤務形態一覧表（児通所）'!N77</f>
        <v>0</v>
      </c>
      <c r="G20" s="168">
        <f>'別紙2-1　勤務体制・勤務形態一覧表（児通所）'!N78</f>
        <v>0</v>
      </c>
      <c r="H20">
        <f>'別紙2-1　勤務体制・勤務形態一覧表（児通所）'!F77</f>
        <v>0</v>
      </c>
      <c r="I20">
        <f>'別紙2-1　勤務体制・勤務形態一覧表（児通所）'!G76</f>
        <v>0</v>
      </c>
      <c r="J20">
        <f>'別紙2-1　勤務体制・勤務形態一覧表（児通所）'!H76</f>
        <v>0</v>
      </c>
      <c r="K20">
        <f>'別紙2-1　勤務体制・勤務形態一覧表（児通所）'!M76</f>
        <v>0</v>
      </c>
      <c r="L20" s="92">
        <f>'別紙2-1　勤務体制・勤務形態一覧表（児通所）'!J77</f>
        <v>0</v>
      </c>
      <c r="M20" s="92">
        <f>'別紙2-1　勤務体制・勤務形態一覧表（児通所）'!J78</f>
        <v>0</v>
      </c>
    </row>
    <row r="21" spans="1:13" x14ac:dyDescent="0.4">
      <c r="A21" s="54">
        <f t="shared" si="0"/>
        <v>20</v>
      </c>
      <c r="B21" s="54">
        <f>IF($E21&lt;&gt; "",'別紙2-1　勤務体制・勤務形態一覧表（児通所）'!$AR$3,"")</f>
        <v>0</v>
      </c>
      <c r="C21" s="54">
        <f>IF($E21&lt;&gt; "",'別紙2-1　勤務体制・勤務形態一覧表（児通所）'!$AR$2,"")</f>
        <v>0</v>
      </c>
      <c r="D21" s="54">
        <f>IF($E21&lt;&gt; "",'別紙2-1　勤務体制・勤務形態一覧表（児通所）'!$AR$1,"")</f>
        <v>0</v>
      </c>
      <c r="E21">
        <f>'別紙2-1　勤務体制・勤務形態一覧表（児通所）'!N79</f>
        <v>0</v>
      </c>
      <c r="F21">
        <f>'別紙2-1　勤務体制・勤務形態一覧表（児通所）'!N80</f>
        <v>0</v>
      </c>
      <c r="G21" s="168">
        <f>'別紙2-1　勤務体制・勤務形態一覧表（児通所）'!N81</f>
        <v>0</v>
      </c>
      <c r="H21">
        <f>'別紙2-1　勤務体制・勤務形態一覧表（児通所）'!F80</f>
        <v>0</v>
      </c>
      <c r="I21">
        <f>'別紙2-1　勤務体制・勤務形態一覧表（児通所）'!G79</f>
        <v>0</v>
      </c>
      <c r="J21">
        <f>'別紙2-1　勤務体制・勤務形態一覧表（児通所）'!H79</f>
        <v>0</v>
      </c>
      <c r="K21">
        <f>'別紙2-1　勤務体制・勤務形態一覧表（児通所）'!M79</f>
        <v>0</v>
      </c>
      <c r="L21" s="92">
        <f>'別紙2-1　勤務体制・勤務形態一覧表（児通所）'!J80</f>
        <v>0</v>
      </c>
      <c r="M21" s="92">
        <f>'別紙2-1　勤務体制・勤務形態一覧表（児通所）'!J81</f>
        <v>0</v>
      </c>
    </row>
    <row r="22" spans="1:13" x14ac:dyDescent="0.4">
      <c r="A22" s="54">
        <f t="shared" si="0"/>
        <v>21</v>
      </c>
      <c r="B22" s="54">
        <f>IF($E22&lt;&gt; "",'別紙2-1　勤務体制・勤務形態一覧表（児通所）'!$AR$3,"")</f>
        <v>0</v>
      </c>
      <c r="C22" s="54">
        <f>IF($E22&lt;&gt; "",'別紙2-1　勤務体制・勤務形態一覧表（児通所）'!$AR$2,"")</f>
        <v>0</v>
      </c>
      <c r="D22" s="54">
        <f>IF($E22&lt;&gt; "",'別紙2-1　勤務体制・勤務形態一覧表（児通所）'!$AR$1,"")</f>
        <v>0</v>
      </c>
      <c r="E22">
        <f>'別紙2-1　勤務体制・勤務形態一覧表（児通所）'!N82</f>
        <v>0</v>
      </c>
      <c r="F22">
        <f>'別紙2-1　勤務体制・勤務形態一覧表（児通所）'!N83</f>
        <v>0</v>
      </c>
      <c r="G22" s="168">
        <f>'別紙2-1　勤務体制・勤務形態一覧表（児通所）'!N84</f>
        <v>0</v>
      </c>
      <c r="H22">
        <f>'別紙2-1　勤務体制・勤務形態一覧表（児通所）'!F83</f>
        <v>0</v>
      </c>
      <c r="I22">
        <f>'別紙2-1　勤務体制・勤務形態一覧表（児通所）'!G82</f>
        <v>0</v>
      </c>
      <c r="J22">
        <f>'別紙2-1　勤務体制・勤務形態一覧表（児通所）'!H82</f>
        <v>0</v>
      </c>
      <c r="K22">
        <f>'別紙2-1　勤務体制・勤務形態一覧表（児通所）'!M82</f>
        <v>0</v>
      </c>
      <c r="L22" s="92">
        <f>'別紙2-1　勤務体制・勤務形態一覧表（児通所）'!J83</f>
        <v>0</v>
      </c>
      <c r="M22" s="92">
        <f>'別紙2-1　勤務体制・勤務形態一覧表（児通所）'!J84</f>
        <v>0</v>
      </c>
    </row>
    <row r="23" spans="1:13" x14ac:dyDescent="0.4">
      <c r="A23" s="54">
        <f t="shared" si="0"/>
        <v>22</v>
      </c>
      <c r="B23" s="54">
        <f>IF($E23&lt;&gt; "",'別紙2-1　勤務体制・勤務形態一覧表（児通所）'!$AR$3,"")</f>
        <v>0</v>
      </c>
      <c r="C23" s="54">
        <f>IF($E23&lt;&gt; "",'別紙2-1　勤務体制・勤務形態一覧表（児通所）'!$AR$2,"")</f>
        <v>0</v>
      </c>
      <c r="D23" s="54">
        <f>IF($E23&lt;&gt; "",'別紙2-1　勤務体制・勤務形態一覧表（児通所）'!$AR$1,"")</f>
        <v>0</v>
      </c>
      <c r="E23">
        <f>'別紙2-1　勤務体制・勤務形態一覧表（児通所）'!N85</f>
        <v>0</v>
      </c>
      <c r="F23">
        <f>'別紙2-1　勤務体制・勤務形態一覧表（児通所）'!N86</f>
        <v>0</v>
      </c>
      <c r="G23" s="168">
        <f>'別紙2-1　勤務体制・勤務形態一覧表（児通所）'!N87</f>
        <v>0</v>
      </c>
      <c r="H23">
        <f>'別紙2-1　勤務体制・勤務形態一覧表（児通所）'!F86</f>
        <v>0</v>
      </c>
      <c r="I23">
        <f>'別紙2-1　勤務体制・勤務形態一覧表（児通所）'!G85</f>
        <v>0</v>
      </c>
      <c r="J23">
        <f>'別紙2-1　勤務体制・勤務形態一覧表（児通所）'!H85</f>
        <v>0</v>
      </c>
      <c r="K23">
        <f>'別紙2-1　勤務体制・勤務形態一覧表（児通所）'!M85</f>
        <v>0</v>
      </c>
      <c r="L23" s="92">
        <f>'別紙2-1　勤務体制・勤務形態一覧表（児通所）'!J86</f>
        <v>0</v>
      </c>
      <c r="M23" s="92">
        <f>'別紙2-1　勤務体制・勤務形態一覧表（児通所）'!J87</f>
        <v>0</v>
      </c>
    </row>
    <row r="24" spans="1:13" x14ac:dyDescent="0.4">
      <c r="A24" s="54">
        <f t="shared" si="0"/>
        <v>23</v>
      </c>
      <c r="B24" s="54">
        <f>IF($E24&lt;&gt; "",'別紙2-1　勤務体制・勤務形態一覧表（児通所）'!$AR$3,"")</f>
        <v>0</v>
      </c>
      <c r="C24" s="54">
        <f>IF($E24&lt;&gt; "",'別紙2-1　勤務体制・勤務形態一覧表（児通所）'!$AR$2,"")</f>
        <v>0</v>
      </c>
      <c r="D24" s="54">
        <f>IF($E24&lt;&gt; "",'別紙2-1　勤務体制・勤務形態一覧表（児通所）'!$AR$1,"")</f>
        <v>0</v>
      </c>
      <c r="E24">
        <f>'別紙2-1　勤務体制・勤務形態一覧表（児通所）'!N88</f>
        <v>0</v>
      </c>
      <c r="F24">
        <f>'別紙2-1　勤務体制・勤務形態一覧表（児通所）'!N89</f>
        <v>0</v>
      </c>
      <c r="G24" s="168">
        <f>'別紙2-1　勤務体制・勤務形態一覧表（児通所）'!N90</f>
        <v>0</v>
      </c>
      <c r="H24">
        <f>'別紙2-1　勤務体制・勤務形態一覧表（児通所）'!F89</f>
        <v>0</v>
      </c>
      <c r="I24">
        <f>'別紙2-1　勤務体制・勤務形態一覧表（児通所）'!G88</f>
        <v>0</v>
      </c>
      <c r="J24">
        <f>'別紙2-1　勤務体制・勤務形態一覧表（児通所）'!H88</f>
        <v>0</v>
      </c>
      <c r="K24">
        <f>'別紙2-1　勤務体制・勤務形態一覧表（児通所）'!M88</f>
        <v>0</v>
      </c>
      <c r="L24" s="92">
        <f>'別紙2-1　勤務体制・勤務形態一覧表（児通所）'!J89</f>
        <v>0</v>
      </c>
      <c r="M24" s="92">
        <f>'別紙2-1　勤務体制・勤務形態一覧表（児通所）'!J90</f>
        <v>0</v>
      </c>
    </row>
    <row r="25" spans="1:13" x14ac:dyDescent="0.4">
      <c r="A25" s="54">
        <f t="shared" si="0"/>
        <v>24</v>
      </c>
      <c r="B25" s="54">
        <f>IF($E25&lt;&gt; "",'別紙2-1　勤務体制・勤務形態一覧表（児通所）'!$AR$3,"")</f>
        <v>0</v>
      </c>
      <c r="C25" s="54">
        <f>IF($E25&lt;&gt; "",'別紙2-1　勤務体制・勤務形態一覧表（児通所）'!$AR$2,"")</f>
        <v>0</v>
      </c>
      <c r="D25" s="54">
        <f>IF($E25&lt;&gt; "",'別紙2-1　勤務体制・勤務形態一覧表（児通所）'!$AR$1,"")</f>
        <v>0</v>
      </c>
      <c r="E25">
        <f>'別紙2-1　勤務体制・勤務形態一覧表（児通所）'!N91</f>
        <v>0</v>
      </c>
      <c r="F25">
        <f>'別紙2-1　勤務体制・勤務形態一覧表（児通所）'!N92</f>
        <v>0</v>
      </c>
      <c r="G25" s="168">
        <f>'別紙2-1　勤務体制・勤務形態一覧表（児通所）'!N93</f>
        <v>0</v>
      </c>
      <c r="H25">
        <f>'別紙2-1　勤務体制・勤務形態一覧表（児通所）'!F92</f>
        <v>0</v>
      </c>
      <c r="I25">
        <f>'別紙2-1　勤務体制・勤務形態一覧表（児通所）'!G91</f>
        <v>0</v>
      </c>
      <c r="J25">
        <f>'別紙2-1　勤務体制・勤務形態一覧表（児通所）'!H91</f>
        <v>0</v>
      </c>
      <c r="K25">
        <f>'別紙2-1　勤務体制・勤務形態一覧表（児通所）'!M91</f>
        <v>0</v>
      </c>
      <c r="L25" s="92">
        <f>'別紙2-1　勤務体制・勤務形態一覧表（児通所）'!J92</f>
        <v>0</v>
      </c>
      <c r="M25" s="92">
        <f>'別紙2-1　勤務体制・勤務形態一覧表（児通所）'!J93</f>
        <v>0</v>
      </c>
    </row>
    <row r="26" spans="1:13" x14ac:dyDescent="0.4">
      <c r="A26" s="54">
        <f t="shared" si="0"/>
        <v>25</v>
      </c>
      <c r="B26" s="54">
        <f>IF($E26&lt;&gt; "",'別紙2-1　勤務体制・勤務形態一覧表（児通所）'!$AR$3,"")</f>
        <v>0</v>
      </c>
      <c r="C26" s="54">
        <f>IF($E26&lt;&gt; "",'別紙2-1　勤務体制・勤務形態一覧表（児通所）'!$AR$2,"")</f>
        <v>0</v>
      </c>
      <c r="D26" s="54">
        <f>IF($E26&lt;&gt; "",'別紙2-1　勤務体制・勤務形態一覧表（児通所）'!$AR$1,"")</f>
        <v>0</v>
      </c>
      <c r="E26">
        <f>'別紙2-1　勤務体制・勤務形態一覧表（児通所）'!N94</f>
        <v>0</v>
      </c>
      <c r="F26">
        <f>'別紙2-1　勤務体制・勤務形態一覧表（児通所）'!N95</f>
        <v>0</v>
      </c>
      <c r="G26" s="168">
        <f>'別紙2-1　勤務体制・勤務形態一覧表（児通所）'!N96</f>
        <v>0</v>
      </c>
      <c r="H26">
        <f>'別紙2-1　勤務体制・勤務形態一覧表（児通所）'!F95</f>
        <v>0</v>
      </c>
      <c r="I26">
        <f>'別紙2-1　勤務体制・勤務形態一覧表（児通所）'!G94</f>
        <v>0</v>
      </c>
      <c r="J26">
        <f>'別紙2-1　勤務体制・勤務形態一覧表（児通所）'!H94</f>
        <v>0</v>
      </c>
      <c r="K26">
        <f>'別紙2-1　勤務体制・勤務形態一覧表（児通所）'!M94</f>
        <v>0</v>
      </c>
      <c r="L26" s="92">
        <f>'別紙2-1　勤務体制・勤務形態一覧表（児通所）'!J95</f>
        <v>0</v>
      </c>
      <c r="M26" s="92">
        <f>'別紙2-1　勤務体制・勤務形態一覧表（児通所）'!J96</f>
        <v>0</v>
      </c>
    </row>
    <row r="27" spans="1:13" x14ac:dyDescent="0.4">
      <c r="A27" s="54">
        <f t="shared" si="0"/>
        <v>26</v>
      </c>
      <c r="B27" s="54">
        <f>IF($E27&lt;&gt; "",'別紙2-1　勤務体制・勤務形態一覧表（児通所）'!$AR$3,"")</f>
        <v>0</v>
      </c>
      <c r="C27" s="54">
        <f>IF($E27&lt;&gt; "",'別紙2-1　勤務体制・勤務形態一覧表（児通所）'!$AR$2,"")</f>
        <v>0</v>
      </c>
      <c r="D27" s="54">
        <f>IF($E27&lt;&gt; "",'別紙2-1　勤務体制・勤務形態一覧表（児通所）'!$AR$1,"")</f>
        <v>0</v>
      </c>
      <c r="E27">
        <f>'別紙2-1　勤務体制・勤務形態一覧表（児通所）'!N97</f>
        <v>0</v>
      </c>
      <c r="F27">
        <f>'別紙2-1　勤務体制・勤務形態一覧表（児通所）'!N98</f>
        <v>0</v>
      </c>
      <c r="G27" s="168">
        <f>'別紙2-1　勤務体制・勤務形態一覧表（児通所）'!N99</f>
        <v>0</v>
      </c>
      <c r="H27">
        <f>'別紙2-1　勤務体制・勤務形態一覧表（児通所）'!F98</f>
        <v>0</v>
      </c>
      <c r="I27">
        <f>'別紙2-1　勤務体制・勤務形態一覧表（児通所）'!G97</f>
        <v>0</v>
      </c>
      <c r="J27">
        <f>'別紙2-1　勤務体制・勤務形態一覧表（児通所）'!H97</f>
        <v>0</v>
      </c>
      <c r="K27">
        <f>'別紙2-1　勤務体制・勤務形態一覧表（児通所）'!M97</f>
        <v>0</v>
      </c>
      <c r="L27" s="92">
        <f>'別紙2-1　勤務体制・勤務形態一覧表（児通所）'!J98</f>
        <v>0</v>
      </c>
      <c r="M27" s="92">
        <f>'別紙2-1　勤務体制・勤務形態一覧表（児通所）'!J99</f>
        <v>0</v>
      </c>
    </row>
    <row r="28" spans="1:13" x14ac:dyDescent="0.4">
      <c r="A28" s="54">
        <f t="shared" si="0"/>
        <v>27</v>
      </c>
      <c r="B28" s="54">
        <f>IF($E28&lt;&gt; "",'別紙2-1　勤務体制・勤務形態一覧表（児通所）'!$AR$3,"")</f>
        <v>0</v>
      </c>
      <c r="C28" s="54">
        <f>IF($E28&lt;&gt; "",'別紙2-1　勤務体制・勤務形態一覧表（児通所）'!$AR$2,"")</f>
        <v>0</v>
      </c>
      <c r="D28" s="54">
        <f>IF($E28&lt;&gt; "",'別紙2-1　勤務体制・勤務形態一覧表（児通所）'!$AR$1,"")</f>
        <v>0</v>
      </c>
      <c r="E28">
        <f>'別紙2-1　勤務体制・勤務形態一覧表（児通所）'!N100</f>
        <v>0</v>
      </c>
      <c r="F28">
        <f>'別紙2-1　勤務体制・勤務形態一覧表（児通所）'!N101</f>
        <v>0</v>
      </c>
      <c r="G28" s="168">
        <f>'別紙2-1　勤務体制・勤務形態一覧表（児通所）'!N102</f>
        <v>0</v>
      </c>
      <c r="H28">
        <f>'別紙2-1　勤務体制・勤務形態一覧表（児通所）'!F101</f>
        <v>0</v>
      </c>
      <c r="I28">
        <f>'別紙2-1　勤務体制・勤務形態一覧表（児通所）'!G100</f>
        <v>0</v>
      </c>
      <c r="J28">
        <f>'別紙2-1　勤務体制・勤務形態一覧表（児通所）'!H100</f>
        <v>0</v>
      </c>
      <c r="K28">
        <f>'別紙2-1　勤務体制・勤務形態一覧表（児通所）'!M100</f>
        <v>0</v>
      </c>
      <c r="L28" s="92">
        <f>'別紙2-1　勤務体制・勤務形態一覧表（児通所）'!J101</f>
        <v>0</v>
      </c>
      <c r="M28" s="92">
        <f>'別紙2-1　勤務体制・勤務形態一覧表（児通所）'!J102</f>
        <v>0</v>
      </c>
    </row>
    <row r="29" spans="1:13" x14ac:dyDescent="0.4">
      <c r="A29" s="54">
        <f t="shared" si="0"/>
        <v>28</v>
      </c>
      <c r="B29" s="54">
        <f>IF($E29&lt;&gt; "",'別紙2-1　勤務体制・勤務形態一覧表（児通所）'!$AR$3,"")</f>
        <v>0</v>
      </c>
      <c r="C29" s="54">
        <f>IF($E29&lt;&gt; "",'別紙2-1　勤務体制・勤務形態一覧表（児通所）'!$AR$2,"")</f>
        <v>0</v>
      </c>
      <c r="D29" s="54">
        <f>IF($E29&lt;&gt; "",'別紙2-1　勤務体制・勤務形態一覧表（児通所）'!$AR$1,"")</f>
        <v>0</v>
      </c>
      <c r="E29">
        <f>'別紙2-1　勤務体制・勤務形態一覧表（児通所）'!N103</f>
        <v>0</v>
      </c>
      <c r="F29">
        <f>'別紙2-1　勤務体制・勤務形態一覧表（児通所）'!N104</f>
        <v>0</v>
      </c>
      <c r="G29" s="168">
        <f>'別紙2-1　勤務体制・勤務形態一覧表（児通所）'!N105</f>
        <v>0</v>
      </c>
      <c r="H29">
        <f>'別紙2-1　勤務体制・勤務形態一覧表（児通所）'!F104</f>
        <v>0</v>
      </c>
      <c r="I29">
        <f>'別紙2-1　勤務体制・勤務形態一覧表（児通所）'!G103</f>
        <v>0</v>
      </c>
      <c r="J29">
        <f>'別紙2-1　勤務体制・勤務形態一覧表（児通所）'!H103</f>
        <v>0</v>
      </c>
      <c r="K29">
        <f>'別紙2-1　勤務体制・勤務形態一覧表（児通所）'!M103</f>
        <v>0</v>
      </c>
      <c r="L29" s="92">
        <f>'別紙2-1　勤務体制・勤務形態一覧表（児通所）'!J104</f>
        <v>0</v>
      </c>
      <c r="M29" s="92">
        <f>'別紙2-1　勤務体制・勤務形態一覧表（児通所）'!J105</f>
        <v>0</v>
      </c>
    </row>
    <row r="30" spans="1:13" x14ac:dyDescent="0.4">
      <c r="A30" s="54">
        <f t="shared" si="0"/>
        <v>29</v>
      </c>
      <c r="B30" s="54">
        <f>IF($E30&lt;&gt; "",'別紙2-1　勤務体制・勤務形態一覧表（児通所）'!$AR$3,"")</f>
        <v>0</v>
      </c>
      <c r="C30" s="54">
        <f>IF($E30&lt;&gt; "",'別紙2-1　勤務体制・勤務形態一覧表（児通所）'!$AR$2,"")</f>
        <v>0</v>
      </c>
      <c r="D30" s="54">
        <f>IF($E30&lt;&gt; "",'別紙2-1　勤務体制・勤務形態一覧表（児通所）'!$AR$1,"")</f>
        <v>0</v>
      </c>
      <c r="E30">
        <f>'別紙2-1　勤務体制・勤務形態一覧表（児通所）'!N106</f>
        <v>0</v>
      </c>
      <c r="F30">
        <f>'別紙2-1　勤務体制・勤務形態一覧表（児通所）'!N107</f>
        <v>0</v>
      </c>
      <c r="G30" s="168">
        <f>'別紙2-1　勤務体制・勤務形態一覧表（児通所）'!N108</f>
        <v>0</v>
      </c>
      <c r="H30">
        <f>'別紙2-1　勤務体制・勤務形態一覧表（児通所）'!F107</f>
        <v>0</v>
      </c>
      <c r="I30">
        <f>'別紙2-1　勤務体制・勤務形態一覧表（児通所）'!G106</f>
        <v>0</v>
      </c>
      <c r="J30">
        <f>'別紙2-1　勤務体制・勤務形態一覧表（児通所）'!H106</f>
        <v>0</v>
      </c>
      <c r="K30">
        <f>'別紙2-1　勤務体制・勤務形態一覧表（児通所）'!M106</f>
        <v>0</v>
      </c>
      <c r="L30" s="92">
        <f>'別紙2-1　勤務体制・勤務形態一覧表（児通所）'!J107</f>
        <v>0</v>
      </c>
      <c r="M30" s="92">
        <f>'別紙2-1　勤務体制・勤務形態一覧表（児通所）'!J108</f>
        <v>0</v>
      </c>
    </row>
    <row r="31" spans="1:13" x14ac:dyDescent="0.4">
      <c r="A31" s="54">
        <f t="shared" si="0"/>
        <v>30</v>
      </c>
      <c r="B31" s="54">
        <f>IF($E31&lt;&gt; "",'別紙2-1　勤務体制・勤務形態一覧表（児通所）'!$AR$3,"")</f>
        <v>0</v>
      </c>
      <c r="C31" s="54">
        <f>IF($E31&lt;&gt; "",'別紙2-1　勤務体制・勤務形態一覧表（児通所）'!$AR$2,"")</f>
        <v>0</v>
      </c>
      <c r="D31" s="54">
        <f>IF($E31&lt;&gt; "",'別紙2-1　勤務体制・勤務形態一覧表（児通所）'!$AR$1,"")</f>
        <v>0</v>
      </c>
      <c r="E31">
        <f>'別紙2-1　勤務体制・勤務形態一覧表（児通所）'!N109</f>
        <v>0</v>
      </c>
      <c r="F31">
        <f>'別紙2-1　勤務体制・勤務形態一覧表（児通所）'!N110</f>
        <v>0</v>
      </c>
      <c r="G31" s="168">
        <f>'別紙2-1　勤務体制・勤務形態一覧表（児通所）'!N111</f>
        <v>0</v>
      </c>
      <c r="H31">
        <f>'別紙2-1　勤務体制・勤務形態一覧表（児通所）'!F110</f>
        <v>0</v>
      </c>
      <c r="I31">
        <f>'別紙2-1　勤務体制・勤務形態一覧表（児通所）'!G109</f>
        <v>0</v>
      </c>
      <c r="J31">
        <f>'別紙2-1　勤務体制・勤務形態一覧表（児通所）'!H109</f>
        <v>0</v>
      </c>
      <c r="K31">
        <f>'別紙2-1　勤務体制・勤務形態一覧表（児通所）'!M109</f>
        <v>0</v>
      </c>
      <c r="L31" s="92">
        <f>'別紙2-1　勤務体制・勤務形態一覧表（児通所）'!J110</f>
        <v>0</v>
      </c>
      <c r="M31" s="92">
        <f>'別紙2-1　勤務体制・勤務形態一覧表（児通所）'!J111</f>
        <v>0</v>
      </c>
    </row>
    <row r="32" spans="1:13" x14ac:dyDescent="0.4">
      <c r="A32" s="54">
        <f t="shared" si="0"/>
        <v>31</v>
      </c>
      <c r="B32" s="54">
        <f>IF($E32&lt;&gt; "",'別紙2-1　勤務体制・勤務形態一覧表（児通所）'!$AR$3,"")</f>
        <v>0</v>
      </c>
      <c r="C32" s="54">
        <f>IF($E32&lt;&gt; "",'別紙2-1　勤務体制・勤務形態一覧表（児通所）'!$AR$2,"")</f>
        <v>0</v>
      </c>
      <c r="D32" s="54">
        <f>IF($E32&lt;&gt; "",'別紙2-1　勤務体制・勤務形態一覧表（児通所）'!$AR$1,"")</f>
        <v>0</v>
      </c>
      <c r="E32">
        <f>'別紙2-1　勤務体制・勤務形態一覧表（児通所）'!N112</f>
        <v>0</v>
      </c>
      <c r="F32">
        <f>'別紙2-1　勤務体制・勤務形態一覧表（児通所）'!N113</f>
        <v>0</v>
      </c>
      <c r="G32" s="168">
        <f>'別紙2-1　勤務体制・勤務形態一覧表（児通所）'!N114</f>
        <v>0</v>
      </c>
      <c r="H32">
        <f>'別紙2-1　勤務体制・勤務形態一覧表（児通所）'!F113</f>
        <v>0</v>
      </c>
      <c r="I32">
        <f>'別紙2-1　勤務体制・勤務形態一覧表（児通所）'!G112</f>
        <v>0</v>
      </c>
      <c r="J32">
        <f>'別紙2-1　勤務体制・勤務形態一覧表（児通所）'!H112</f>
        <v>0</v>
      </c>
      <c r="K32">
        <f>'別紙2-1　勤務体制・勤務形態一覧表（児通所）'!M112</f>
        <v>0</v>
      </c>
      <c r="L32" s="92">
        <f>'別紙2-1　勤務体制・勤務形態一覧表（児通所）'!J113</f>
        <v>0</v>
      </c>
      <c r="M32" s="92">
        <f>'別紙2-1　勤務体制・勤務形態一覧表（児通所）'!J114</f>
        <v>0</v>
      </c>
    </row>
    <row r="33" spans="1:13" x14ac:dyDescent="0.4">
      <c r="A33" s="54">
        <f t="shared" si="0"/>
        <v>32</v>
      </c>
      <c r="B33" s="54">
        <f>IF($E33&lt;&gt; "",'別紙2-1　勤務体制・勤務形態一覧表（児通所）'!$AR$3,"")</f>
        <v>0</v>
      </c>
      <c r="C33" s="54">
        <f>IF($E33&lt;&gt; "",'別紙2-1　勤務体制・勤務形態一覧表（児通所）'!$AR$2,"")</f>
        <v>0</v>
      </c>
      <c r="D33" s="54">
        <f>IF($E33&lt;&gt; "",'別紙2-1　勤務体制・勤務形態一覧表（児通所）'!$AR$1,"")</f>
        <v>0</v>
      </c>
      <c r="E33">
        <f>'別紙2-1　勤務体制・勤務形態一覧表（児通所）'!N115</f>
        <v>0</v>
      </c>
      <c r="F33">
        <f>'別紙2-1　勤務体制・勤務形態一覧表（児通所）'!N116</f>
        <v>0</v>
      </c>
      <c r="G33" s="168">
        <f>'別紙2-1　勤務体制・勤務形態一覧表（児通所）'!N117</f>
        <v>0</v>
      </c>
      <c r="H33">
        <f>'別紙2-1　勤務体制・勤務形態一覧表（児通所）'!F116</f>
        <v>0</v>
      </c>
      <c r="I33">
        <f>'別紙2-1　勤務体制・勤務形態一覧表（児通所）'!G115</f>
        <v>0</v>
      </c>
      <c r="J33">
        <f>'別紙2-1　勤務体制・勤務形態一覧表（児通所）'!H115</f>
        <v>0</v>
      </c>
      <c r="K33">
        <f>'別紙2-1　勤務体制・勤務形態一覧表（児通所）'!M115</f>
        <v>0</v>
      </c>
      <c r="L33" s="92">
        <f>'別紙2-1　勤務体制・勤務形態一覧表（児通所）'!J116</f>
        <v>0</v>
      </c>
      <c r="M33" s="92">
        <f>'別紙2-1　勤務体制・勤務形態一覧表（児通所）'!J117</f>
        <v>0</v>
      </c>
    </row>
    <row r="34" spans="1:13" x14ac:dyDescent="0.4">
      <c r="A34" s="54">
        <f t="shared" si="0"/>
        <v>33</v>
      </c>
      <c r="B34" s="54">
        <f>IF($E34&lt;&gt; "",'別紙2-1　勤務体制・勤務形態一覧表（児通所）'!$AR$3,"")</f>
        <v>0</v>
      </c>
      <c r="C34" s="54">
        <f>IF($E34&lt;&gt; "",'別紙2-1　勤務体制・勤務形態一覧表（児通所）'!$AR$2,"")</f>
        <v>0</v>
      </c>
      <c r="D34" s="54">
        <f>IF($E34&lt;&gt; "",'別紙2-1　勤務体制・勤務形態一覧表（児通所）'!$AR$1,"")</f>
        <v>0</v>
      </c>
      <c r="E34">
        <f>'別紙2-1　勤務体制・勤務形態一覧表（児通所）'!N118</f>
        <v>0</v>
      </c>
      <c r="F34">
        <f>'別紙2-1　勤務体制・勤務形態一覧表（児通所）'!N119</f>
        <v>0</v>
      </c>
      <c r="G34" s="168">
        <f>'別紙2-1　勤務体制・勤務形態一覧表（児通所）'!N120</f>
        <v>0</v>
      </c>
      <c r="H34">
        <f>'別紙2-1　勤務体制・勤務形態一覧表（児通所）'!F119</f>
        <v>0</v>
      </c>
      <c r="I34">
        <f>'別紙2-1　勤務体制・勤務形態一覧表（児通所）'!G118</f>
        <v>0</v>
      </c>
      <c r="J34">
        <f>'別紙2-1　勤務体制・勤務形態一覧表（児通所）'!H118</f>
        <v>0</v>
      </c>
      <c r="K34">
        <f>'別紙2-1　勤務体制・勤務形態一覧表（児通所）'!M118</f>
        <v>0</v>
      </c>
      <c r="L34" s="92">
        <f>'別紙2-1　勤務体制・勤務形態一覧表（児通所）'!J119</f>
        <v>0</v>
      </c>
      <c r="M34" s="92">
        <f>'別紙2-1　勤務体制・勤務形態一覧表（児通所）'!J120</f>
        <v>0</v>
      </c>
    </row>
    <row r="35" spans="1:13" x14ac:dyDescent="0.4">
      <c r="A35" s="54">
        <f t="shared" si="0"/>
        <v>34</v>
      </c>
      <c r="B35" s="54">
        <f>IF($E35&lt;&gt; "",'別紙2-1　勤務体制・勤務形態一覧表（児通所）'!$AR$3,"")</f>
        <v>0</v>
      </c>
      <c r="C35" s="54">
        <f>IF($E35&lt;&gt; "",'別紙2-1　勤務体制・勤務形態一覧表（児通所）'!$AR$2,"")</f>
        <v>0</v>
      </c>
      <c r="D35" s="54">
        <f>IF($E35&lt;&gt; "",'別紙2-1　勤務体制・勤務形態一覧表（児通所）'!$AR$1,"")</f>
        <v>0</v>
      </c>
      <c r="E35">
        <f>'別紙2-1　勤務体制・勤務形態一覧表（児通所）'!N121</f>
        <v>0</v>
      </c>
      <c r="F35">
        <f>'別紙2-1　勤務体制・勤務形態一覧表（児通所）'!N122</f>
        <v>0</v>
      </c>
      <c r="G35" s="168">
        <f>'別紙2-1　勤務体制・勤務形態一覧表（児通所）'!N123</f>
        <v>0</v>
      </c>
      <c r="H35">
        <f>'別紙2-1　勤務体制・勤務形態一覧表（児通所）'!F122</f>
        <v>0</v>
      </c>
      <c r="I35">
        <f>'別紙2-1　勤務体制・勤務形態一覧表（児通所）'!G121</f>
        <v>0</v>
      </c>
      <c r="J35">
        <f>'別紙2-1　勤務体制・勤務形態一覧表（児通所）'!H121</f>
        <v>0</v>
      </c>
      <c r="K35">
        <f>'別紙2-1　勤務体制・勤務形態一覧表（児通所）'!M121</f>
        <v>0</v>
      </c>
      <c r="L35" s="92">
        <f>'別紙2-1　勤務体制・勤務形態一覧表（児通所）'!J122</f>
        <v>0</v>
      </c>
      <c r="M35" s="92">
        <f>'別紙2-1　勤務体制・勤務形態一覧表（児通所）'!J123</f>
        <v>0</v>
      </c>
    </row>
    <row r="36" spans="1:13" x14ac:dyDescent="0.4">
      <c r="A36" s="54">
        <f t="shared" si="0"/>
        <v>35</v>
      </c>
      <c r="B36" s="54">
        <f>IF($E36&lt;&gt; "",'別紙2-1　勤務体制・勤務形態一覧表（児通所）'!$AR$3,"")</f>
        <v>0</v>
      </c>
      <c r="C36" s="54">
        <f>IF($E36&lt;&gt; "",'別紙2-1　勤務体制・勤務形態一覧表（児通所）'!$AR$2,"")</f>
        <v>0</v>
      </c>
      <c r="D36" s="54">
        <f>IF($E36&lt;&gt; "",'別紙2-1　勤務体制・勤務形態一覧表（児通所）'!$AR$1,"")</f>
        <v>0</v>
      </c>
      <c r="E36">
        <f>'別紙2-1　勤務体制・勤務形態一覧表（児通所）'!N124</f>
        <v>0</v>
      </c>
      <c r="F36">
        <f>'別紙2-1　勤務体制・勤務形態一覧表（児通所）'!N125</f>
        <v>0</v>
      </c>
      <c r="G36" s="168">
        <f>'別紙2-1　勤務体制・勤務形態一覧表（児通所）'!N126</f>
        <v>0</v>
      </c>
      <c r="H36">
        <f>'別紙2-1　勤務体制・勤務形態一覧表（児通所）'!F125</f>
        <v>0</v>
      </c>
      <c r="I36">
        <f>'別紙2-1　勤務体制・勤務形態一覧表（児通所）'!G124</f>
        <v>0</v>
      </c>
      <c r="J36">
        <f>'別紙2-1　勤務体制・勤務形態一覧表（児通所）'!H124</f>
        <v>0</v>
      </c>
      <c r="K36">
        <f>'別紙2-1　勤務体制・勤務形態一覧表（児通所）'!M124</f>
        <v>0</v>
      </c>
      <c r="L36" s="92">
        <f>'別紙2-1　勤務体制・勤務形態一覧表（児通所）'!J125</f>
        <v>0</v>
      </c>
      <c r="M36" s="92">
        <f>'別紙2-1　勤務体制・勤務形態一覧表（児通所）'!J126</f>
        <v>0</v>
      </c>
    </row>
    <row r="37" spans="1:13" x14ac:dyDescent="0.4">
      <c r="A37" s="54">
        <f t="shared" si="0"/>
        <v>36</v>
      </c>
      <c r="B37" s="54">
        <f>IF($E37&lt;&gt; "",'別紙2-1　勤務体制・勤務形態一覧表（児通所）'!$AR$3,"")</f>
        <v>0</v>
      </c>
      <c r="C37" s="54">
        <f>IF($E37&lt;&gt; "",'別紙2-1　勤務体制・勤務形態一覧表（児通所）'!$AR$2,"")</f>
        <v>0</v>
      </c>
      <c r="D37" s="54">
        <f>IF($E37&lt;&gt; "",'別紙2-1　勤務体制・勤務形態一覧表（児通所）'!$AR$1,"")</f>
        <v>0</v>
      </c>
      <c r="E37">
        <f>'別紙2-1　勤務体制・勤務形態一覧表（児通所）'!N127</f>
        <v>0</v>
      </c>
      <c r="F37">
        <f>'別紙2-1　勤務体制・勤務形態一覧表（児通所）'!N128</f>
        <v>0</v>
      </c>
      <c r="G37" s="168">
        <f>'別紙2-1　勤務体制・勤務形態一覧表（児通所）'!N129</f>
        <v>0</v>
      </c>
      <c r="H37">
        <f>'別紙2-1　勤務体制・勤務形態一覧表（児通所）'!F128</f>
        <v>0</v>
      </c>
      <c r="I37">
        <f>'別紙2-1　勤務体制・勤務形態一覧表（児通所）'!G127</f>
        <v>0</v>
      </c>
      <c r="J37">
        <f>'別紙2-1　勤務体制・勤務形態一覧表（児通所）'!H127</f>
        <v>0</v>
      </c>
      <c r="K37">
        <f>'別紙2-1　勤務体制・勤務形態一覧表（児通所）'!M127</f>
        <v>0</v>
      </c>
      <c r="L37" s="92">
        <f>'別紙2-1　勤務体制・勤務形態一覧表（児通所）'!J128</f>
        <v>0</v>
      </c>
      <c r="M37" s="92">
        <f>'別紙2-1　勤務体制・勤務形態一覧表（児通所）'!J129</f>
        <v>0</v>
      </c>
    </row>
    <row r="38" spans="1:13" x14ac:dyDescent="0.4">
      <c r="A38" s="54">
        <f t="shared" si="0"/>
        <v>37</v>
      </c>
      <c r="B38" s="54">
        <f>IF($E38&lt;&gt; "",'別紙2-1　勤務体制・勤務形態一覧表（児通所）'!$AR$3,"")</f>
        <v>0</v>
      </c>
      <c r="C38" s="54">
        <f>IF($E38&lt;&gt; "",'別紙2-1　勤務体制・勤務形態一覧表（児通所）'!$AR$2,"")</f>
        <v>0</v>
      </c>
      <c r="D38" s="54">
        <f>IF($E38&lt;&gt; "",'別紙2-1　勤務体制・勤務形態一覧表（児通所）'!$AR$1,"")</f>
        <v>0</v>
      </c>
      <c r="E38">
        <f>'別紙2-1　勤務体制・勤務形態一覧表（児通所）'!N130</f>
        <v>0</v>
      </c>
      <c r="F38">
        <f>'別紙2-1　勤務体制・勤務形態一覧表（児通所）'!N131</f>
        <v>0</v>
      </c>
      <c r="G38" s="168">
        <f>'別紙2-1　勤務体制・勤務形態一覧表（児通所）'!N132</f>
        <v>0</v>
      </c>
      <c r="H38">
        <f>'別紙2-1　勤務体制・勤務形態一覧表（児通所）'!F131</f>
        <v>0</v>
      </c>
      <c r="I38">
        <f>'別紙2-1　勤務体制・勤務形態一覧表（児通所）'!G130</f>
        <v>0</v>
      </c>
      <c r="J38">
        <f>'別紙2-1　勤務体制・勤務形態一覧表（児通所）'!H130</f>
        <v>0</v>
      </c>
      <c r="K38">
        <f>'別紙2-1　勤務体制・勤務形態一覧表（児通所）'!M130</f>
        <v>0</v>
      </c>
      <c r="L38" s="92">
        <f>'別紙2-1　勤務体制・勤務形態一覧表（児通所）'!J131</f>
        <v>0</v>
      </c>
      <c r="M38" s="92">
        <f>'別紙2-1　勤務体制・勤務形態一覧表（児通所）'!J132</f>
        <v>0</v>
      </c>
    </row>
    <row r="39" spans="1:13" x14ac:dyDescent="0.4">
      <c r="A39" s="54">
        <f t="shared" si="0"/>
        <v>38</v>
      </c>
      <c r="B39" s="54">
        <f>IF($E39&lt;&gt; "",'別紙2-1　勤務体制・勤務形態一覧表（児通所）'!$AR$3,"")</f>
        <v>0</v>
      </c>
      <c r="C39" s="54">
        <f>IF($E39&lt;&gt; "",'別紙2-1　勤務体制・勤務形態一覧表（児通所）'!$AR$2,"")</f>
        <v>0</v>
      </c>
      <c r="D39" s="54">
        <f>IF($E39&lt;&gt; "",'別紙2-1　勤務体制・勤務形態一覧表（児通所）'!$AR$1,"")</f>
        <v>0</v>
      </c>
      <c r="E39">
        <f>'別紙2-1　勤務体制・勤務形態一覧表（児通所）'!N133</f>
        <v>0</v>
      </c>
      <c r="F39">
        <f>'別紙2-1　勤務体制・勤務形態一覧表（児通所）'!N134</f>
        <v>0</v>
      </c>
      <c r="G39" s="168">
        <f>'別紙2-1　勤務体制・勤務形態一覧表（児通所）'!N135</f>
        <v>0</v>
      </c>
      <c r="H39">
        <f>'別紙2-1　勤務体制・勤務形態一覧表（児通所）'!F134</f>
        <v>0</v>
      </c>
      <c r="I39">
        <f>'別紙2-1　勤務体制・勤務形態一覧表（児通所）'!G133</f>
        <v>0</v>
      </c>
      <c r="J39">
        <f>'別紙2-1　勤務体制・勤務形態一覧表（児通所）'!H133</f>
        <v>0</v>
      </c>
      <c r="K39">
        <f>'別紙2-1　勤務体制・勤務形態一覧表（児通所）'!M133</f>
        <v>0</v>
      </c>
      <c r="L39" s="92">
        <f>'別紙2-1　勤務体制・勤務形態一覧表（児通所）'!J134</f>
        <v>0</v>
      </c>
      <c r="M39" s="92">
        <f>'別紙2-1　勤務体制・勤務形態一覧表（児通所）'!J135</f>
        <v>0</v>
      </c>
    </row>
    <row r="40" spans="1:13" x14ac:dyDescent="0.4">
      <c r="A40" s="54">
        <f t="shared" si="0"/>
        <v>39</v>
      </c>
      <c r="B40" s="54">
        <f>IF($E40&lt;&gt; "",'別紙2-1　勤務体制・勤務形態一覧表（児通所）'!$AR$3,"")</f>
        <v>0</v>
      </c>
      <c r="C40" s="54">
        <f>IF($E40&lt;&gt; "",'別紙2-1　勤務体制・勤務形態一覧表（児通所）'!$AR$2,"")</f>
        <v>0</v>
      </c>
      <c r="D40" s="54">
        <f>IF($E40&lt;&gt; "",'別紙2-1　勤務体制・勤務形態一覧表（児通所）'!$AR$1,"")</f>
        <v>0</v>
      </c>
      <c r="E40">
        <f>'別紙2-1　勤務体制・勤務形態一覧表（児通所）'!N136</f>
        <v>0</v>
      </c>
      <c r="F40">
        <f>'別紙2-1　勤務体制・勤務形態一覧表（児通所）'!N137</f>
        <v>0</v>
      </c>
      <c r="G40" s="168">
        <f>'別紙2-1　勤務体制・勤務形態一覧表（児通所）'!N138</f>
        <v>0</v>
      </c>
      <c r="H40">
        <f>'別紙2-1　勤務体制・勤務形態一覧表（児通所）'!F137</f>
        <v>0</v>
      </c>
      <c r="I40">
        <f>'別紙2-1　勤務体制・勤務形態一覧表（児通所）'!G136</f>
        <v>0</v>
      </c>
      <c r="J40">
        <f>'別紙2-1　勤務体制・勤務形態一覧表（児通所）'!H136</f>
        <v>0</v>
      </c>
      <c r="K40">
        <f>'別紙2-1　勤務体制・勤務形態一覧表（児通所）'!M136</f>
        <v>0</v>
      </c>
      <c r="L40" s="92">
        <f>'別紙2-1　勤務体制・勤務形態一覧表（児通所）'!J137</f>
        <v>0</v>
      </c>
      <c r="M40" s="92">
        <f>'別紙2-1　勤務体制・勤務形態一覧表（児通所）'!J138</f>
        <v>0</v>
      </c>
    </row>
    <row r="41" spans="1:13" x14ac:dyDescent="0.4">
      <c r="A41" s="54">
        <f t="shared" si="0"/>
        <v>40</v>
      </c>
      <c r="B41" s="54">
        <f>IF($E41&lt;&gt; "",'別紙2-1　勤務体制・勤務形態一覧表（児通所）'!$AR$3,"")</f>
        <v>0</v>
      </c>
      <c r="C41" s="54">
        <f>IF($E41&lt;&gt; "",'別紙2-1　勤務体制・勤務形態一覧表（児通所）'!$AR$2,"")</f>
        <v>0</v>
      </c>
      <c r="D41" s="54">
        <f>IF($E41&lt;&gt; "",'別紙2-1　勤務体制・勤務形態一覧表（児通所）'!$AR$1,"")</f>
        <v>0</v>
      </c>
      <c r="E41">
        <f>'別紙2-1　勤務体制・勤務形態一覧表（児通所）'!N139</f>
        <v>0</v>
      </c>
      <c r="F41">
        <f>'別紙2-1　勤務体制・勤務形態一覧表（児通所）'!N140</f>
        <v>0</v>
      </c>
      <c r="G41" s="168">
        <f>'別紙2-1　勤務体制・勤務形態一覧表（児通所）'!N141</f>
        <v>0</v>
      </c>
      <c r="H41">
        <f>'別紙2-1　勤務体制・勤務形態一覧表（児通所）'!F140</f>
        <v>0</v>
      </c>
      <c r="I41">
        <f>'別紙2-1　勤務体制・勤務形態一覧表（児通所）'!G139</f>
        <v>0</v>
      </c>
      <c r="J41">
        <f>'別紙2-1　勤務体制・勤務形態一覧表（児通所）'!H139</f>
        <v>0</v>
      </c>
      <c r="K41">
        <f>'別紙2-1　勤務体制・勤務形態一覧表（児通所）'!M139</f>
        <v>0</v>
      </c>
      <c r="L41" s="92">
        <f>'別紙2-1　勤務体制・勤務形態一覧表（児通所）'!J140</f>
        <v>0</v>
      </c>
      <c r="M41" s="92">
        <f>'別紙2-1　勤務体制・勤務形態一覧表（児通所）'!J141</f>
        <v>0</v>
      </c>
    </row>
    <row r="42" spans="1:13" x14ac:dyDescent="0.4">
      <c r="A42" s="54">
        <f t="shared" si="0"/>
        <v>41</v>
      </c>
      <c r="B42" s="54">
        <f>IF($E42&lt;&gt; "",'別紙2-1　勤務体制・勤務形態一覧表（児通所）'!$AR$3,"")</f>
        <v>0</v>
      </c>
      <c r="C42" s="54">
        <f>IF($E42&lt;&gt; "",'別紙2-1　勤務体制・勤務形態一覧表（児通所）'!$AR$2,"")</f>
        <v>0</v>
      </c>
      <c r="D42" s="54">
        <f>IF($E42&lt;&gt; "",'別紙2-1　勤務体制・勤務形態一覧表（児通所）'!$AR$1,"")</f>
        <v>0</v>
      </c>
      <c r="E42">
        <f>'別紙2-1　勤務体制・勤務形態一覧表（児通所）'!N142</f>
        <v>0</v>
      </c>
      <c r="F42">
        <f>'別紙2-1　勤務体制・勤務形態一覧表（児通所）'!N143</f>
        <v>0</v>
      </c>
      <c r="G42" s="168">
        <f>'別紙2-1　勤務体制・勤務形態一覧表（児通所）'!N144</f>
        <v>0</v>
      </c>
      <c r="H42">
        <f>'別紙2-1　勤務体制・勤務形態一覧表（児通所）'!F143</f>
        <v>0</v>
      </c>
      <c r="I42">
        <f>'別紙2-1　勤務体制・勤務形態一覧表（児通所）'!G142</f>
        <v>0</v>
      </c>
      <c r="J42">
        <f>'別紙2-1　勤務体制・勤務形態一覧表（児通所）'!H142</f>
        <v>0</v>
      </c>
      <c r="K42">
        <f>'別紙2-1　勤務体制・勤務形態一覧表（児通所）'!M142</f>
        <v>0</v>
      </c>
      <c r="L42" s="92">
        <f>'別紙2-1　勤務体制・勤務形態一覧表（児通所）'!J143</f>
        <v>0</v>
      </c>
      <c r="M42" s="92">
        <f>'別紙2-1　勤務体制・勤務形態一覧表（児通所）'!J144</f>
        <v>0</v>
      </c>
    </row>
    <row r="43" spans="1:13" x14ac:dyDescent="0.4">
      <c r="A43" s="54">
        <f t="shared" si="0"/>
        <v>42</v>
      </c>
      <c r="B43" s="54">
        <f>IF($E43&lt;&gt; "",'別紙2-1　勤務体制・勤務形態一覧表（児通所）'!$AR$3,"")</f>
        <v>0</v>
      </c>
      <c r="C43" s="54">
        <f>IF($E43&lt;&gt; "",'別紙2-1　勤務体制・勤務形態一覧表（児通所）'!$AR$2,"")</f>
        <v>0</v>
      </c>
      <c r="D43" s="54">
        <f>IF($E43&lt;&gt; "",'別紙2-1　勤務体制・勤務形態一覧表（児通所）'!$AR$1,"")</f>
        <v>0</v>
      </c>
      <c r="E43">
        <f>'別紙2-1　勤務体制・勤務形態一覧表（児通所）'!N145</f>
        <v>0</v>
      </c>
      <c r="F43">
        <f>'別紙2-1　勤務体制・勤務形態一覧表（児通所）'!N146</f>
        <v>0</v>
      </c>
      <c r="G43" s="168">
        <f>'別紙2-1　勤務体制・勤務形態一覧表（児通所）'!N147</f>
        <v>0</v>
      </c>
      <c r="H43">
        <f>'別紙2-1　勤務体制・勤務形態一覧表（児通所）'!F146</f>
        <v>0</v>
      </c>
      <c r="I43">
        <f>'別紙2-1　勤務体制・勤務形態一覧表（児通所）'!G145</f>
        <v>0</v>
      </c>
      <c r="J43">
        <f>'別紙2-1　勤務体制・勤務形態一覧表（児通所）'!H145</f>
        <v>0</v>
      </c>
      <c r="K43">
        <f>'別紙2-1　勤務体制・勤務形態一覧表（児通所）'!M145</f>
        <v>0</v>
      </c>
      <c r="L43" s="92">
        <f>'別紙2-1　勤務体制・勤務形態一覧表（児通所）'!J146</f>
        <v>0</v>
      </c>
      <c r="M43" s="92">
        <f>'別紙2-1　勤務体制・勤務形態一覧表（児通所）'!J147</f>
        <v>0</v>
      </c>
    </row>
    <row r="44" spans="1:13" x14ac:dyDescent="0.4">
      <c r="A44" s="54">
        <f t="shared" si="0"/>
        <v>43</v>
      </c>
      <c r="B44" s="54">
        <f>IF($E44&lt;&gt; "",'別紙2-1　勤務体制・勤務形態一覧表（児通所）'!$AR$3,"")</f>
        <v>0</v>
      </c>
      <c r="C44" s="54">
        <f>IF($E44&lt;&gt; "",'別紙2-1　勤務体制・勤務形態一覧表（児通所）'!$AR$2,"")</f>
        <v>0</v>
      </c>
      <c r="D44" s="54">
        <f>IF($E44&lt;&gt; "",'別紙2-1　勤務体制・勤務形態一覧表（児通所）'!$AR$1,"")</f>
        <v>0</v>
      </c>
      <c r="E44">
        <f>'別紙2-1　勤務体制・勤務形態一覧表（児通所）'!N148</f>
        <v>0</v>
      </c>
      <c r="F44">
        <f>'別紙2-1　勤務体制・勤務形態一覧表（児通所）'!N149</f>
        <v>0</v>
      </c>
      <c r="G44" s="168">
        <f>'別紙2-1　勤務体制・勤務形態一覧表（児通所）'!N150</f>
        <v>0</v>
      </c>
      <c r="H44">
        <f>'別紙2-1　勤務体制・勤務形態一覧表（児通所）'!F149</f>
        <v>0</v>
      </c>
      <c r="I44">
        <f>'別紙2-1　勤務体制・勤務形態一覧表（児通所）'!G148</f>
        <v>0</v>
      </c>
      <c r="J44">
        <f>'別紙2-1　勤務体制・勤務形態一覧表（児通所）'!H148</f>
        <v>0</v>
      </c>
      <c r="K44">
        <f>'別紙2-1　勤務体制・勤務形態一覧表（児通所）'!M148</f>
        <v>0</v>
      </c>
      <c r="L44" s="92">
        <f>'別紙2-1　勤務体制・勤務形態一覧表（児通所）'!J149</f>
        <v>0</v>
      </c>
      <c r="M44" s="92">
        <f>'別紙2-1　勤務体制・勤務形態一覧表（児通所）'!J150</f>
        <v>0</v>
      </c>
    </row>
    <row r="45" spans="1:13" x14ac:dyDescent="0.4">
      <c r="A45" s="54">
        <f t="shared" si="0"/>
        <v>44</v>
      </c>
      <c r="B45" s="54">
        <f>IF($E45&lt;&gt; "",'別紙2-1　勤務体制・勤務形態一覧表（児通所）'!$AR$3,"")</f>
        <v>0</v>
      </c>
      <c r="C45" s="54">
        <f>IF($E45&lt;&gt; "",'別紙2-1　勤務体制・勤務形態一覧表（児通所）'!$AR$2,"")</f>
        <v>0</v>
      </c>
      <c r="D45" s="54">
        <f>IF($E45&lt;&gt; "",'別紙2-1　勤務体制・勤務形態一覧表（児通所）'!$AR$1,"")</f>
        <v>0</v>
      </c>
      <c r="E45">
        <f>'別紙2-1　勤務体制・勤務形態一覧表（児通所）'!N151</f>
        <v>0</v>
      </c>
      <c r="F45">
        <f>'別紙2-1　勤務体制・勤務形態一覧表（児通所）'!N152</f>
        <v>0</v>
      </c>
      <c r="G45" s="168">
        <f>'別紙2-1　勤務体制・勤務形態一覧表（児通所）'!N153</f>
        <v>0</v>
      </c>
      <c r="H45">
        <f>'別紙2-1　勤務体制・勤務形態一覧表（児通所）'!F152</f>
        <v>0</v>
      </c>
      <c r="I45">
        <f>'別紙2-1　勤務体制・勤務形態一覧表（児通所）'!G151</f>
        <v>0</v>
      </c>
      <c r="J45">
        <f>'別紙2-1　勤務体制・勤務形態一覧表（児通所）'!H151</f>
        <v>0</v>
      </c>
      <c r="K45">
        <f>'別紙2-1　勤務体制・勤務形態一覧表（児通所）'!M151</f>
        <v>0</v>
      </c>
      <c r="L45" s="92">
        <f>'別紙2-1　勤務体制・勤務形態一覧表（児通所）'!J152</f>
        <v>0</v>
      </c>
      <c r="M45" s="92">
        <f>'別紙2-1　勤務体制・勤務形態一覧表（児通所）'!J153</f>
        <v>0</v>
      </c>
    </row>
    <row r="46" spans="1:13" x14ac:dyDescent="0.4">
      <c r="A46" s="54">
        <f t="shared" si="0"/>
        <v>45</v>
      </c>
      <c r="B46" s="54">
        <f>IF($E46&lt;&gt; "",'別紙2-1　勤務体制・勤務形態一覧表（児通所）'!$AR$3,"")</f>
        <v>0</v>
      </c>
      <c r="C46" s="54">
        <f>IF($E46&lt;&gt; "",'別紙2-1　勤務体制・勤務形態一覧表（児通所）'!$AR$2,"")</f>
        <v>0</v>
      </c>
      <c r="D46" s="54">
        <f>IF($E46&lt;&gt; "",'別紙2-1　勤務体制・勤務形態一覧表（児通所）'!$AR$1,"")</f>
        <v>0</v>
      </c>
      <c r="E46">
        <f>'別紙2-1　勤務体制・勤務形態一覧表（児通所）'!N154</f>
        <v>0</v>
      </c>
      <c r="F46">
        <f>'別紙2-1　勤務体制・勤務形態一覧表（児通所）'!N155</f>
        <v>0</v>
      </c>
      <c r="G46" s="168">
        <f>'別紙2-1　勤務体制・勤務形態一覧表（児通所）'!N156</f>
        <v>0</v>
      </c>
      <c r="H46">
        <f>'別紙2-1　勤務体制・勤務形態一覧表（児通所）'!F155</f>
        <v>0</v>
      </c>
      <c r="I46">
        <f>'別紙2-1　勤務体制・勤務形態一覧表（児通所）'!G154</f>
        <v>0</v>
      </c>
      <c r="J46">
        <f>'別紙2-1　勤務体制・勤務形態一覧表（児通所）'!H154</f>
        <v>0</v>
      </c>
      <c r="K46">
        <f>'別紙2-1　勤務体制・勤務形態一覧表（児通所）'!M154</f>
        <v>0</v>
      </c>
      <c r="L46" s="92">
        <f>'別紙2-1　勤務体制・勤務形態一覧表（児通所）'!J155</f>
        <v>0</v>
      </c>
      <c r="M46" s="92">
        <f>'別紙2-1　勤務体制・勤務形態一覧表（児通所）'!J156</f>
        <v>0</v>
      </c>
    </row>
    <row r="47" spans="1:13" x14ac:dyDescent="0.4">
      <c r="A47" s="54">
        <f t="shared" si="0"/>
        <v>46</v>
      </c>
      <c r="B47" s="54">
        <f>IF($E47&lt;&gt; "",'別紙2-1　勤務体制・勤務形態一覧表（児通所）'!$AR$3,"")</f>
        <v>0</v>
      </c>
      <c r="C47" s="54">
        <f>IF($E47&lt;&gt; "",'別紙2-1　勤務体制・勤務形態一覧表（児通所）'!$AR$2,"")</f>
        <v>0</v>
      </c>
      <c r="D47" s="54">
        <f>IF($E47&lt;&gt; "",'別紙2-1　勤務体制・勤務形態一覧表（児通所）'!$AR$1,"")</f>
        <v>0</v>
      </c>
      <c r="E47">
        <f>'別紙2-1　勤務体制・勤務形態一覧表（児通所）'!N157</f>
        <v>0</v>
      </c>
      <c r="F47">
        <f>'別紙2-1　勤務体制・勤務形態一覧表（児通所）'!N158</f>
        <v>0</v>
      </c>
      <c r="G47" s="168">
        <f>'別紙2-1　勤務体制・勤務形態一覧表（児通所）'!N159</f>
        <v>0</v>
      </c>
      <c r="H47">
        <f>'別紙2-1　勤務体制・勤務形態一覧表（児通所）'!F158</f>
        <v>0</v>
      </c>
      <c r="I47">
        <f>'別紙2-1　勤務体制・勤務形態一覧表（児通所）'!G157</f>
        <v>0</v>
      </c>
      <c r="J47">
        <f>'別紙2-1　勤務体制・勤務形態一覧表（児通所）'!H157</f>
        <v>0</v>
      </c>
      <c r="K47">
        <f>'別紙2-1　勤務体制・勤務形態一覧表（児通所）'!M157</f>
        <v>0</v>
      </c>
      <c r="L47" s="92">
        <f>'別紙2-1　勤務体制・勤務形態一覧表（児通所）'!J158</f>
        <v>0</v>
      </c>
      <c r="M47" s="92">
        <f>'別紙2-1　勤務体制・勤務形態一覧表（児通所）'!J159</f>
        <v>0</v>
      </c>
    </row>
    <row r="48" spans="1:13" x14ac:dyDescent="0.4">
      <c r="A48" s="54">
        <f t="shared" si="0"/>
        <v>47</v>
      </c>
      <c r="B48" s="54">
        <f>IF($E48&lt;&gt; "",'別紙2-1　勤務体制・勤務形態一覧表（児通所）'!$AR$3,"")</f>
        <v>0</v>
      </c>
      <c r="C48" s="54">
        <f>IF($E48&lt;&gt; "",'別紙2-1　勤務体制・勤務形態一覧表（児通所）'!$AR$2,"")</f>
        <v>0</v>
      </c>
      <c r="D48" s="54">
        <f>IF($E48&lt;&gt; "",'別紙2-1　勤務体制・勤務形態一覧表（児通所）'!$AR$1,"")</f>
        <v>0</v>
      </c>
      <c r="E48">
        <f>'別紙2-1　勤務体制・勤務形態一覧表（児通所）'!N160</f>
        <v>0</v>
      </c>
      <c r="F48">
        <f>'別紙2-1　勤務体制・勤務形態一覧表（児通所）'!N161</f>
        <v>0</v>
      </c>
      <c r="G48" s="168">
        <f>'別紙2-1　勤務体制・勤務形態一覧表（児通所）'!N162</f>
        <v>0</v>
      </c>
      <c r="H48">
        <f>'別紙2-1　勤務体制・勤務形態一覧表（児通所）'!F161</f>
        <v>0</v>
      </c>
      <c r="I48">
        <f>'別紙2-1　勤務体制・勤務形態一覧表（児通所）'!G160</f>
        <v>0</v>
      </c>
      <c r="J48">
        <f>'別紙2-1　勤務体制・勤務形態一覧表（児通所）'!H160</f>
        <v>0</v>
      </c>
      <c r="K48">
        <f>'別紙2-1　勤務体制・勤務形態一覧表（児通所）'!M160</f>
        <v>0</v>
      </c>
      <c r="L48" s="92">
        <f>'別紙2-1　勤務体制・勤務形態一覧表（児通所）'!J161</f>
        <v>0</v>
      </c>
      <c r="M48" s="92">
        <f>'別紙2-1　勤務体制・勤務形態一覧表（児通所）'!J162</f>
        <v>0</v>
      </c>
    </row>
    <row r="49" spans="1:13" x14ac:dyDescent="0.4">
      <c r="A49" s="54">
        <f t="shared" si="0"/>
        <v>48</v>
      </c>
      <c r="B49" s="54">
        <f>IF($E49&lt;&gt; "",'別紙2-1　勤務体制・勤務形態一覧表（児通所）'!$AR$3,"")</f>
        <v>0</v>
      </c>
      <c r="C49" s="54">
        <f>IF($E49&lt;&gt; "",'別紙2-1　勤務体制・勤務形態一覧表（児通所）'!$AR$2,"")</f>
        <v>0</v>
      </c>
      <c r="D49" s="54">
        <f>IF($E49&lt;&gt; "",'別紙2-1　勤務体制・勤務形態一覧表（児通所）'!$AR$1,"")</f>
        <v>0</v>
      </c>
      <c r="E49">
        <f>'別紙2-1　勤務体制・勤務形態一覧表（児通所）'!N163</f>
        <v>0</v>
      </c>
      <c r="F49">
        <f>'別紙2-1　勤務体制・勤務形態一覧表（児通所）'!N164</f>
        <v>0</v>
      </c>
      <c r="G49" s="168">
        <f>'別紙2-1　勤務体制・勤務形態一覧表（児通所）'!N165</f>
        <v>0</v>
      </c>
      <c r="H49">
        <f>'別紙2-1　勤務体制・勤務形態一覧表（児通所）'!F164</f>
        <v>0</v>
      </c>
      <c r="I49">
        <f>'別紙2-1　勤務体制・勤務形態一覧表（児通所）'!G163</f>
        <v>0</v>
      </c>
      <c r="J49">
        <f>'別紙2-1　勤務体制・勤務形態一覧表（児通所）'!H163</f>
        <v>0</v>
      </c>
      <c r="K49">
        <f>'別紙2-1　勤務体制・勤務形態一覧表（児通所）'!M163</f>
        <v>0</v>
      </c>
      <c r="L49" s="92">
        <f>'別紙2-1　勤務体制・勤務形態一覧表（児通所）'!J164</f>
        <v>0</v>
      </c>
      <c r="M49" s="92">
        <f>'別紙2-1　勤務体制・勤務形態一覧表（児通所）'!J165</f>
        <v>0</v>
      </c>
    </row>
    <row r="50" spans="1:13" x14ac:dyDescent="0.4">
      <c r="A50" s="54">
        <f t="shared" si="0"/>
        <v>49</v>
      </c>
      <c r="B50" s="54">
        <f>IF($E50&lt;&gt; "",'別紙2-1　勤務体制・勤務形態一覧表（児通所）'!$AR$3,"")</f>
        <v>0</v>
      </c>
      <c r="C50" s="54">
        <f>IF($E50&lt;&gt; "",'別紙2-1　勤務体制・勤務形態一覧表（児通所）'!$AR$2,"")</f>
        <v>0</v>
      </c>
      <c r="D50" s="54">
        <f>IF($E50&lt;&gt; "",'別紙2-1　勤務体制・勤務形態一覧表（児通所）'!$AR$1,"")</f>
        <v>0</v>
      </c>
      <c r="E50">
        <f>'別紙2-1　勤務体制・勤務形態一覧表（児通所）'!N166</f>
        <v>0</v>
      </c>
      <c r="F50">
        <f>'別紙2-1　勤務体制・勤務形態一覧表（児通所）'!N167</f>
        <v>0</v>
      </c>
      <c r="G50" s="168">
        <f>'別紙2-1　勤務体制・勤務形態一覧表（児通所）'!N168</f>
        <v>0</v>
      </c>
      <c r="H50">
        <f>'別紙2-1　勤務体制・勤務形態一覧表（児通所）'!F167</f>
        <v>0</v>
      </c>
      <c r="I50">
        <f>'別紙2-1　勤務体制・勤務形態一覧表（児通所）'!G166</f>
        <v>0</v>
      </c>
      <c r="J50">
        <f>'別紙2-1　勤務体制・勤務形態一覧表（児通所）'!H166</f>
        <v>0</v>
      </c>
      <c r="K50">
        <f>'別紙2-1　勤務体制・勤務形態一覧表（児通所）'!M166</f>
        <v>0</v>
      </c>
      <c r="L50" s="92">
        <f>'別紙2-1　勤務体制・勤務形態一覧表（児通所）'!J167</f>
        <v>0</v>
      </c>
      <c r="M50" s="92">
        <f>'別紙2-1　勤務体制・勤務形態一覧表（児通所）'!J168</f>
        <v>0</v>
      </c>
    </row>
  </sheetData>
  <sheetProtection sheet="1" objects="1" scenarios="1" selectLockedCells="1"/>
  <phoneticPr fontId="2"/>
  <conditionalFormatting sqref="L2:L50">
    <cfRule type="expression" dxfId="1" priority="3">
      <formula>H2:H50="児童発達支援管理責任者"</formula>
    </cfRule>
  </conditionalFormatting>
  <conditionalFormatting sqref="M2:M50">
    <cfRule type="expression" dxfId="0" priority="1">
      <formula>H2:H50="児童発達支援管理責任者"</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48"/>
  <sheetViews>
    <sheetView topLeftCell="A22" zoomScale="85" zoomScaleNormal="85" workbookViewId="0">
      <selection activeCell="E32" sqref="E32"/>
    </sheetView>
  </sheetViews>
  <sheetFormatPr defaultColWidth="9" defaultRowHeight="13.5" x14ac:dyDescent="0.4"/>
  <cols>
    <col min="1" max="1" width="1.75" style="55" customWidth="1"/>
    <col min="2" max="2" width="9" style="55"/>
    <col min="3" max="7" width="40.625" style="55" customWidth="1"/>
    <col min="8" max="9" width="40.625" style="84" customWidth="1"/>
    <col min="10" max="18" width="40.625" style="55" customWidth="1"/>
    <col min="19" max="19" width="37.875" style="55" customWidth="1"/>
    <col min="20" max="16384" width="9" style="55"/>
  </cols>
  <sheetData>
    <row r="1" spans="1:21" ht="14.25" x14ac:dyDescent="0.4">
      <c r="A1" s="5"/>
      <c r="B1" s="5" t="s">
        <v>52</v>
      </c>
      <c r="C1" s="5"/>
      <c r="D1" s="5"/>
    </row>
    <row r="2" spans="1:21" ht="14.25" x14ac:dyDescent="0.4">
      <c r="A2" s="5"/>
      <c r="B2" s="5"/>
      <c r="C2" s="5"/>
      <c r="D2" s="5"/>
    </row>
    <row r="3" spans="1:21" ht="14.25" x14ac:dyDescent="0.4">
      <c r="A3" s="5"/>
      <c r="B3" s="16" t="s">
        <v>54</v>
      </c>
      <c r="C3" s="16" t="s">
        <v>55</v>
      </c>
      <c r="D3" s="16" t="s">
        <v>235</v>
      </c>
    </row>
    <row r="4" spans="1:21" ht="14.25" x14ac:dyDescent="0.4">
      <c r="A4" s="5"/>
      <c r="B4" s="15">
        <v>1</v>
      </c>
      <c r="C4" s="15" t="s">
        <v>85</v>
      </c>
      <c r="D4" s="15" t="s">
        <v>238</v>
      </c>
    </row>
    <row r="5" spans="1:21" ht="14.25" x14ac:dyDescent="0.4">
      <c r="A5" s="5"/>
      <c r="B5" s="15">
        <v>2</v>
      </c>
      <c r="C5" s="15" t="s">
        <v>322</v>
      </c>
      <c r="D5" s="15" t="s">
        <v>239</v>
      </c>
    </row>
    <row r="6" spans="1:21" ht="14.25" x14ac:dyDescent="0.4">
      <c r="A6" s="5"/>
      <c r="B6" s="15">
        <v>3</v>
      </c>
      <c r="C6" s="15" t="s">
        <v>86</v>
      </c>
    </row>
    <row r="7" spans="1:21" ht="14.25" x14ac:dyDescent="0.4">
      <c r="A7" s="5"/>
      <c r="B7" s="15">
        <v>4</v>
      </c>
      <c r="C7" s="15" t="s">
        <v>87</v>
      </c>
      <c r="D7" s="5"/>
    </row>
    <row r="8" spans="1:21" ht="14.25" x14ac:dyDescent="0.4">
      <c r="A8" s="5"/>
      <c r="B8" s="15">
        <v>5</v>
      </c>
      <c r="C8" s="15" t="s">
        <v>88</v>
      </c>
      <c r="D8" s="5"/>
    </row>
    <row r="9" spans="1:21" ht="14.25" x14ac:dyDescent="0.4">
      <c r="A9" s="5"/>
      <c r="B9" s="15">
        <v>6</v>
      </c>
      <c r="C9" s="15" t="s">
        <v>90</v>
      </c>
      <c r="D9" s="5"/>
    </row>
    <row r="10" spans="1:21" ht="14.25" x14ac:dyDescent="0.4">
      <c r="A10" s="5"/>
      <c r="B10" s="15">
        <v>7</v>
      </c>
      <c r="C10" s="15" t="s">
        <v>89</v>
      </c>
      <c r="D10" s="5"/>
    </row>
    <row r="11" spans="1:21" ht="14.25" x14ac:dyDescent="0.4">
      <c r="A11" s="5"/>
      <c r="B11" s="15">
        <v>8</v>
      </c>
      <c r="C11" s="15" t="s">
        <v>91</v>
      </c>
      <c r="D11" s="5"/>
    </row>
    <row r="12" spans="1:21" ht="14.25" x14ac:dyDescent="0.4">
      <c r="A12" s="5"/>
      <c r="B12" s="280"/>
      <c r="D12" s="5"/>
    </row>
    <row r="13" spans="1:21" ht="14.25" x14ac:dyDescent="0.4">
      <c r="A13" s="5"/>
      <c r="B13" s="5"/>
      <c r="C13" s="5"/>
      <c r="D13" s="5"/>
    </row>
    <row r="14" spans="1:21" ht="14.25" x14ac:dyDescent="0.4">
      <c r="A14" s="5"/>
      <c r="B14" s="5" t="s">
        <v>56</v>
      </c>
      <c r="C14" s="5"/>
      <c r="D14" s="5"/>
    </row>
    <row r="15" spans="1:21" ht="15" thickBot="1" x14ac:dyDescent="0.45">
      <c r="A15" s="5"/>
      <c r="B15" s="5"/>
      <c r="C15" s="5"/>
      <c r="D15" s="5"/>
      <c r="E15" s="74" t="s">
        <v>173</v>
      </c>
    </row>
    <row r="16" spans="1:21" ht="15" thickBot="1" x14ac:dyDescent="0.45">
      <c r="A16" s="5"/>
      <c r="B16" s="56" t="s">
        <v>3</v>
      </c>
      <c r="C16" s="6" t="s">
        <v>4</v>
      </c>
      <c r="D16" s="7" t="s">
        <v>95</v>
      </c>
      <c r="E16" s="7" t="s">
        <v>96</v>
      </c>
      <c r="F16" s="8" t="s">
        <v>151</v>
      </c>
      <c r="G16" s="8" t="s">
        <v>101</v>
      </c>
      <c r="H16" s="81" t="s">
        <v>148</v>
      </c>
      <c r="I16" s="81" t="s">
        <v>304</v>
      </c>
      <c r="J16" s="264" t="s">
        <v>305</v>
      </c>
      <c r="K16" s="8" t="s">
        <v>5</v>
      </c>
      <c r="L16" s="57" t="s">
        <v>100</v>
      </c>
      <c r="M16" s="265" t="s">
        <v>306</v>
      </c>
      <c r="N16" s="265" t="s">
        <v>307</v>
      </c>
      <c r="O16" s="265" t="s">
        <v>308</v>
      </c>
      <c r="P16" s="57" t="s">
        <v>309</v>
      </c>
      <c r="Q16" s="57" t="s">
        <v>207</v>
      </c>
      <c r="R16" s="57" t="s">
        <v>97</v>
      </c>
      <c r="S16" s="57" t="s">
        <v>98</v>
      </c>
      <c r="T16" s="57" t="s">
        <v>99</v>
      </c>
      <c r="U16" s="58" t="s">
        <v>147</v>
      </c>
    </row>
    <row r="17" spans="1:21" ht="14.25" x14ac:dyDescent="0.4">
      <c r="A17" s="5"/>
      <c r="B17" s="561" t="s">
        <v>53</v>
      </c>
      <c r="C17" s="9" t="s">
        <v>22</v>
      </c>
      <c r="D17" s="9" t="s">
        <v>168</v>
      </c>
      <c r="E17" s="10" t="s">
        <v>108</v>
      </c>
      <c r="F17" s="10" t="s">
        <v>108</v>
      </c>
      <c r="G17" s="9" t="s">
        <v>101</v>
      </c>
      <c r="H17" s="82" t="s">
        <v>148</v>
      </c>
      <c r="I17" s="85" t="s">
        <v>105</v>
      </c>
      <c r="J17" s="266" t="s">
        <v>105</v>
      </c>
      <c r="K17" s="59" t="s">
        <v>117</v>
      </c>
      <c r="L17" s="11" t="s">
        <v>19</v>
      </c>
      <c r="M17" s="266" t="s">
        <v>19</v>
      </c>
      <c r="N17" s="59" t="s">
        <v>143</v>
      </c>
      <c r="O17" s="267" t="s">
        <v>143</v>
      </c>
      <c r="P17" s="9" t="s">
        <v>22</v>
      </c>
      <c r="Q17" s="88" t="s">
        <v>207</v>
      </c>
      <c r="R17" s="59" t="s">
        <v>97</v>
      </c>
      <c r="S17" s="10" t="s">
        <v>22</v>
      </c>
      <c r="T17" s="10" t="s">
        <v>22</v>
      </c>
      <c r="U17" s="268" t="s">
        <v>22</v>
      </c>
    </row>
    <row r="18" spans="1:21" ht="14.25" x14ac:dyDescent="0.4">
      <c r="B18" s="562"/>
      <c r="C18" s="12"/>
      <c r="D18" s="13" t="s">
        <v>169</v>
      </c>
      <c r="E18" s="13" t="s">
        <v>109</v>
      </c>
      <c r="F18" s="13" t="s">
        <v>109</v>
      </c>
      <c r="G18" s="14"/>
      <c r="H18" s="83"/>
      <c r="I18" s="269" t="s">
        <v>310</v>
      </c>
      <c r="J18" s="269" t="s">
        <v>310</v>
      </c>
      <c r="K18" s="61" t="s">
        <v>118</v>
      </c>
      <c r="L18" s="14" t="s">
        <v>20</v>
      </c>
      <c r="M18" s="269" t="s">
        <v>20</v>
      </c>
      <c r="N18" s="61" t="s">
        <v>144</v>
      </c>
      <c r="O18" s="270" t="s">
        <v>144</v>
      </c>
      <c r="P18" s="61"/>
      <c r="Q18" s="61" t="s">
        <v>208</v>
      </c>
      <c r="R18" s="61" t="s">
        <v>152</v>
      </c>
      <c r="S18" s="61"/>
      <c r="T18" s="61"/>
      <c r="U18" s="62"/>
    </row>
    <row r="19" spans="1:21" ht="14.25" x14ac:dyDescent="0.4">
      <c r="B19" s="562"/>
      <c r="C19" s="12"/>
      <c r="D19" s="55" t="s">
        <v>323</v>
      </c>
      <c r="E19" s="13" t="s">
        <v>75</v>
      </c>
      <c r="F19" s="13" t="s">
        <v>75</v>
      </c>
      <c r="G19" s="14"/>
      <c r="H19" s="83"/>
      <c r="I19" s="83" t="s">
        <v>103</v>
      </c>
      <c r="J19" s="269" t="s">
        <v>103</v>
      </c>
      <c r="K19" s="61" t="s">
        <v>119</v>
      </c>
      <c r="L19" s="14" t="s">
        <v>21</v>
      </c>
      <c r="M19" s="269" t="s">
        <v>21</v>
      </c>
      <c r="N19" s="61" t="s">
        <v>132</v>
      </c>
      <c r="O19" s="270" t="s">
        <v>132</v>
      </c>
      <c r="P19" s="61"/>
      <c r="Q19" s="61"/>
      <c r="R19" s="61"/>
      <c r="S19" s="61"/>
      <c r="T19" s="61"/>
      <c r="U19" s="62"/>
    </row>
    <row r="20" spans="1:21" ht="14.25" x14ac:dyDescent="0.4">
      <c r="B20" s="562"/>
      <c r="C20" s="12"/>
      <c r="D20" s="13" t="s">
        <v>170</v>
      </c>
      <c r="E20" s="13" t="s">
        <v>110</v>
      </c>
      <c r="F20" s="13" t="s">
        <v>110</v>
      </c>
      <c r="G20" s="14"/>
      <c r="H20" s="83"/>
      <c r="I20" s="83" t="s">
        <v>104</v>
      </c>
      <c r="J20" s="269" t="s">
        <v>104</v>
      </c>
      <c r="K20" s="61" t="s">
        <v>120</v>
      </c>
      <c r="L20" s="61" t="s">
        <v>102</v>
      </c>
      <c r="M20" s="270" t="s">
        <v>102</v>
      </c>
      <c r="N20" s="61"/>
      <c r="O20" s="61"/>
      <c r="P20" s="61"/>
      <c r="Q20" s="61"/>
      <c r="R20" s="61"/>
      <c r="S20" s="61"/>
      <c r="T20" s="61"/>
      <c r="U20" s="62"/>
    </row>
    <row r="21" spans="1:21" ht="14.25" x14ac:dyDescent="0.4">
      <c r="B21" s="562"/>
      <c r="C21" s="12"/>
      <c r="D21" s="13" t="s">
        <v>171</v>
      </c>
      <c r="E21" s="13" t="s">
        <v>116</v>
      </c>
      <c r="F21" s="13" t="s">
        <v>116</v>
      </c>
      <c r="G21" s="14"/>
      <c r="H21" s="83"/>
      <c r="I21" s="83" t="s">
        <v>106</v>
      </c>
      <c r="J21" s="269" t="s">
        <v>106</v>
      </c>
      <c r="K21" s="61"/>
      <c r="L21" s="61"/>
      <c r="M21" s="61"/>
      <c r="N21" s="61"/>
      <c r="O21" s="61"/>
      <c r="P21" s="61"/>
      <c r="Q21" s="61"/>
      <c r="R21" s="61"/>
      <c r="S21" s="61"/>
      <c r="T21" s="61"/>
      <c r="U21" s="62"/>
    </row>
    <row r="22" spans="1:21" ht="14.25" x14ac:dyDescent="0.4">
      <c r="B22" s="562"/>
      <c r="C22" s="12"/>
      <c r="D22" s="61"/>
      <c r="E22" s="13" t="s">
        <v>111</v>
      </c>
      <c r="F22" s="13" t="s">
        <v>111</v>
      </c>
      <c r="G22" s="14"/>
      <c r="H22" s="83"/>
      <c r="I22" s="83" t="s">
        <v>107</v>
      </c>
      <c r="J22" s="269" t="s">
        <v>107</v>
      </c>
      <c r="K22" s="61"/>
      <c r="L22" s="61"/>
      <c r="M22" s="61"/>
      <c r="N22" s="61"/>
      <c r="O22" s="61"/>
      <c r="P22" s="61"/>
      <c r="Q22" s="61"/>
      <c r="R22" s="61"/>
      <c r="S22" s="61"/>
      <c r="T22" s="61"/>
      <c r="U22" s="62"/>
    </row>
    <row r="23" spans="1:21" ht="14.25" x14ac:dyDescent="0.4">
      <c r="B23" s="562"/>
      <c r="C23" s="12"/>
      <c r="D23" s="61"/>
      <c r="E23" s="13" t="s">
        <v>115</v>
      </c>
      <c r="F23" s="13" t="s">
        <v>115</v>
      </c>
      <c r="G23" s="14"/>
      <c r="H23" s="83"/>
      <c r="I23" s="269" t="s">
        <v>311</v>
      </c>
      <c r="J23" s="269" t="s">
        <v>311</v>
      </c>
      <c r="K23" s="61"/>
      <c r="L23" s="61"/>
      <c r="M23" s="61"/>
      <c r="N23" s="61"/>
      <c r="O23" s="61"/>
      <c r="P23" s="61"/>
      <c r="Q23" s="61"/>
      <c r="R23" s="61"/>
      <c r="S23" s="61"/>
      <c r="T23" s="61"/>
      <c r="U23" s="62"/>
    </row>
    <row r="24" spans="1:21" ht="14.25" x14ac:dyDescent="0.4">
      <c r="B24" s="562"/>
      <c r="C24" s="12"/>
      <c r="D24" s="61"/>
      <c r="E24" s="13" t="s">
        <v>112</v>
      </c>
      <c r="F24" s="13" t="s">
        <v>112</v>
      </c>
      <c r="G24" s="14"/>
      <c r="H24" s="83"/>
      <c r="I24" s="83"/>
      <c r="J24" s="83"/>
      <c r="K24" s="61"/>
      <c r="L24" s="61"/>
      <c r="M24" s="61"/>
      <c r="N24" s="61"/>
      <c r="O24" s="61"/>
      <c r="P24" s="61"/>
      <c r="Q24" s="61"/>
      <c r="R24" s="61"/>
      <c r="S24" s="61"/>
      <c r="T24" s="61"/>
      <c r="U24" s="62"/>
    </row>
    <row r="25" spans="1:21" ht="14.25" x14ac:dyDescent="0.4">
      <c r="B25" s="562"/>
      <c r="C25" s="12"/>
      <c r="D25" s="61"/>
      <c r="E25" s="13" t="s">
        <v>113</v>
      </c>
      <c r="F25" s="15" t="s">
        <v>113</v>
      </c>
      <c r="G25" s="14"/>
      <c r="H25" s="83"/>
      <c r="I25" s="83"/>
      <c r="J25" s="83"/>
      <c r="K25" s="61"/>
      <c r="L25" s="61"/>
      <c r="M25" s="61"/>
      <c r="N25" s="61"/>
      <c r="O25" s="61"/>
      <c r="P25" s="61"/>
      <c r="Q25" s="61"/>
      <c r="R25" s="61"/>
      <c r="S25" s="61"/>
      <c r="T25" s="61"/>
      <c r="U25" s="62"/>
    </row>
    <row r="26" spans="1:21" ht="14.25" x14ac:dyDescent="0.4">
      <c r="B26" s="562"/>
      <c r="C26" s="12"/>
      <c r="D26" s="61"/>
      <c r="E26" s="13" t="s">
        <v>114</v>
      </c>
      <c r="F26" s="13" t="s">
        <v>114</v>
      </c>
      <c r="G26" s="13"/>
      <c r="H26" s="15"/>
      <c r="I26" s="15"/>
      <c r="J26" s="15"/>
      <c r="K26" s="61"/>
      <c r="L26" s="61"/>
      <c r="M26" s="61"/>
      <c r="N26" s="61"/>
      <c r="O26" s="61"/>
      <c r="P26" s="61"/>
      <c r="Q26" s="61"/>
      <c r="R26" s="61"/>
      <c r="S26" s="61"/>
      <c r="T26" s="61"/>
      <c r="U26" s="62"/>
    </row>
    <row r="27" spans="1:21" ht="14.25" x14ac:dyDescent="0.4">
      <c r="B27" s="562"/>
      <c r="C27" s="63"/>
      <c r="D27" s="61"/>
      <c r="E27" s="13"/>
      <c r="F27" s="61"/>
      <c r="G27" s="61"/>
      <c r="H27" s="86"/>
      <c r="I27" s="86"/>
      <c r="J27" s="86"/>
      <c r="K27" s="61"/>
      <c r="L27" s="61"/>
      <c r="N27" s="61"/>
      <c r="O27" s="61"/>
      <c r="P27" s="61"/>
      <c r="Q27" s="61"/>
      <c r="R27" s="61"/>
      <c r="S27" s="61"/>
      <c r="T27" s="61"/>
      <c r="U27" s="62"/>
    </row>
    <row r="28" spans="1:21" x14ac:dyDescent="0.4">
      <c r="B28" s="562"/>
      <c r="C28" s="63"/>
      <c r="D28" s="61"/>
      <c r="E28" s="61"/>
      <c r="F28" s="61"/>
      <c r="G28" s="61"/>
      <c r="H28" s="86"/>
      <c r="I28" s="86"/>
      <c r="J28" s="86"/>
      <c r="K28" s="61"/>
      <c r="L28" s="61"/>
      <c r="M28" s="61"/>
      <c r="N28" s="61"/>
      <c r="O28" s="61"/>
      <c r="P28" s="61"/>
      <c r="Q28" s="61"/>
      <c r="R28" s="61"/>
      <c r="S28" s="61"/>
      <c r="T28" s="61"/>
      <c r="U28" s="62"/>
    </row>
    <row r="29" spans="1:21" ht="14.25" thickBot="1" x14ac:dyDescent="0.45">
      <c r="B29" s="563"/>
      <c r="C29" s="64"/>
      <c r="D29" s="65"/>
      <c r="E29" s="65"/>
      <c r="F29" s="65"/>
      <c r="G29" s="65"/>
      <c r="H29" s="87"/>
      <c r="I29" s="87"/>
      <c r="J29" s="87"/>
      <c r="K29" s="65"/>
      <c r="L29" s="65"/>
      <c r="M29" s="65"/>
      <c r="N29" s="65"/>
      <c r="O29" s="65"/>
      <c r="P29" s="65"/>
      <c r="Q29" s="65"/>
      <c r="R29" s="65"/>
      <c r="S29" s="65"/>
      <c r="T29" s="65"/>
      <c r="U29" s="66"/>
    </row>
    <row r="30" spans="1:21" ht="14.25" thickBot="1" x14ac:dyDescent="0.45"/>
    <row r="31" spans="1:21" x14ac:dyDescent="0.4">
      <c r="B31" s="67" t="s">
        <v>133</v>
      </c>
      <c r="C31" s="75" t="s">
        <v>134</v>
      </c>
      <c r="D31" s="76" t="s">
        <v>174</v>
      </c>
      <c r="E31" s="76" t="s">
        <v>135</v>
      </c>
      <c r="F31" s="77" t="s">
        <v>136</v>
      </c>
    </row>
    <row r="32" spans="1:21" ht="14.25" x14ac:dyDescent="0.4">
      <c r="B32" s="73"/>
      <c r="C32" s="52" t="s">
        <v>96</v>
      </c>
      <c r="D32" s="52" t="s">
        <v>96</v>
      </c>
      <c r="E32" s="68" t="s">
        <v>5</v>
      </c>
      <c r="F32" s="78" t="s">
        <v>137</v>
      </c>
    </row>
    <row r="33" spans="2:6" ht="14.25" x14ac:dyDescent="0.4">
      <c r="B33" s="69"/>
      <c r="C33" s="53" t="s">
        <v>151</v>
      </c>
      <c r="D33" s="53" t="s">
        <v>151</v>
      </c>
      <c r="E33" s="68"/>
      <c r="F33" s="62"/>
    </row>
    <row r="34" spans="2:6" ht="14.25" x14ac:dyDescent="0.4">
      <c r="B34" s="69"/>
      <c r="C34" s="52" t="s">
        <v>101</v>
      </c>
      <c r="D34" s="52" t="s">
        <v>101</v>
      </c>
      <c r="E34" s="68"/>
      <c r="F34" s="62"/>
    </row>
    <row r="35" spans="2:6" ht="14.25" x14ac:dyDescent="0.4">
      <c r="B35" s="69"/>
      <c r="C35" s="52" t="s">
        <v>148</v>
      </c>
      <c r="D35" s="52" t="s">
        <v>148</v>
      </c>
      <c r="E35" s="68"/>
      <c r="F35" s="62"/>
    </row>
    <row r="36" spans="2:6" ht="14.25" x14ac:dyDescent="0.4">
      <c r="B36" s="69"/>
      <c r="C36" s="52" t="s">
        <v>150</v>
      </c>
      <c r="D36" s="52" t="s">
        <v>150</v>
      </c>
      <c r="E36" s="68"/>
      <c r="F36" s="62"/>
    </row>
    <row r="37" spans="2:6" ht="14.25" x14ac:dyDescent="0.4">
      <c r="B37" s="69"/>
      <c r="C37" s="52" t="s">
        <v>100</v>
      </c>
      <c r="D37" s="52" t="s">
        <v>100</v>
      </c>
      <c r="E37" s="68"/>
      <c r="F37" s="62"/>
    </row>
    <row r="38" spans="2:6" ht="14.25" x14ac:dyDescent="0.4">
      <c r="B38" s="69"/>
      <c r="C38" s="52" t="s">
        <v>306</v>
      </c>
      <c r="D38" s="52" t="s">
        <v>306</v>
      </c>
      <c r="E38" s="68"/>
      <c r="F38" s="62"/>
    </row>
    <row r="39" spans="2:6" ht="15" thickBot="1" x14ac:dyDescent="0.45">
      <c r="B39" s="69"/>
      <c r="C39" s="52" t="s">
        <v>307</v>
      </c>
      <c r="D39" s="52" t="s">
        <v>307</v>
      </c>
      <c r="E39" s="79"/>
      <c r="F39" s="66"/>
    </row>
    <row r="40" spans="2:6" ht="15" thickBot="1" x14ac:dyDescent="0.45">
      <c r="B40" s="70"/>
      <c r="C40" s="566" t="s">
        <v>308</v>
      </c>
      <c r="D40" s="566" t="s">
        <v>308</v>
      </c>
      <c r="E40" s="68"/>
      <c r="F40" s="564"/>
    </row>
    <row r="41" spans="2:6" ht="14.25" x14ac:dyDescent="0.4">
      <c r="B41" s="564"/>
      <c r="C41" s="565"/>
      <c r="D41" s="565"/>
      <c r="E41" s="564"/>
      <c r="F41" s="564"/>
    </row>
    <row r="42" spans="2:6" ht="14.25" thickBot="1" x14ac:dyDescent="0.45"/>
    <row r="43" spans="2:6" x14ac:dyDescent="0.4">
      <c r="C43" s="67" t="s">
        <v>177</v>
      </c>
      <c r="D43" s="60" t="s">
        <v>138</v>
      </c>
    </row>
    <row r="44" spans="2:6" x14ac:dyDescent="0.4">
      <c r="C44" s="80" t="s">
        <v>134</v>
      </c>
      <c r="D44" s="62" t="s">
        <v>134</v>
      </c>
    </row>
    <row r="45" spans="2:6" x14ac:dyDescent="0.4">
      <c r="C45" s="63" t="s">
        <v>176</v>
      </c>
      <c r="D45" s="62" t="s">
        <v>176</v>
      </c>
    </row>
    <row r="46" spans="2:6" x14ac:dyDescent="0.4">
      <c r="C46" s="63" t="s">
        <v>139</v>
      </c>
      <c r="D46" s="62" t="s">
        <v>51</v>
      </c>
    </row>
    <row r="47" spans="2:6" x14ac:dyDescent="0.4">
      <c r="C47" s="73" t="s">
        <v>140</v>
      </c>
      <c r="D47" s="89"/>
    </row>
    <row r="48" spans="2:6" ht="14.25" thickBot="1" x14ac:dyDescent="0.45">
      <c r="C48" s="64" t="s">
        <v>51</v>
      </c>
      <c r="D48" s="66"/>
    </row>
  </sheetData>
  <sheetProtection sheet="1" selectLockedCells="1"/>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26</vt:i4>
      </vt:variant>
    </vt:vector>
  </HeadingPairs>
  <TitlesOfParts>
    <vt:vector size="31" baseType="lpstr">
      <vt:lpstr>記入方法</vt:lpstr>
      <vt:lpstr>別紙2-1　勤務体制・勤務形態一覧表（児通所）</vt:lpstr>
      <vt:lpstr>シフト記号表（勤務時間帯)</vt:lpstr>
      <vt:lpstr>登録用</vt:lpstr>
      <vt:lpstr>プルダウン・リスト</vt:lpstr>
      <vt:lpstr>'シフト記号表（勤務時間帯)'!Print_Area</vt:lpstr>
      <vt:lpstr>記入方法!Print_Area</vt:lpstr>
      <vt:lpstr>'別紙2-1　勤務体制・勤務形態一覧表（児通所）'!Print_Area</vt:lpstr>
      <vt:lpstr>'別紙2-1　勤務体制・勤務形態一覧表（児通所）'!Print_Titles</vt:lpstr>
      <vt:lpstr>その他従業者_指導員</vt:lpstr>
      <vt:lpstr>栄養士</vt:lpstr>
      <vt:lpstr>看護職員</vt:lpstr>
      <vt:lpstr>管理者</vt:lpstr>
      <vt:lpstr>基準・基準_加・医ケア基本報酬・医療連携</vt:lpstr>
      <vt:lpstr>基準職員</vt:lpstr>
      <vt:lpstr>機能訓練担当職員</vt:lpstr>
      <vt:lpstr>機能訓練担当職員_5年以上</vt:lpstr>
      <vt:lpstr>児童指導員</vt:lpstr>
      <vt:lpstr>児童指導員_5年以上</vt:lpstr>
      <vt:lpstr>児童指導員等_児童指導員を除く</vt:lpstr>
      <vt:lpstr>児童指導員等_児童指導員を除く_5年以上</vt:lpstr>
      <vt:lpstr>児童発達支援管理責任者</vt:lpstr>
      <vt:lpstr>主たる障害種別</vt:lpstr>
      <vt:lpstr>従業者</vt:lpstr>
      <vt:lpstr>嘱託医</vt:lpstr>
      <vt:lpstr>職種</vt:lpstr>
      <vt:lpstr>心理担当職員</vt:lpstr>
      <vt:lpstr>心理担当職員_5年以上</vt:lpstr>
      <vt:lpstr>調理員</vt:lpstr>
      <vt:lpstr>保育士</vt:lpstr>
      <vt:lpstr>保育士_5年以上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Windows ユーザー</cp:lastModifiedBy>
  <cp:lastPrinted>2023-03-03T04:39:26Z</cp:lastPrinted>
  <dcterms:created xsi:type="dcterms:W3CDTF">2020-01-14T23:47:53Z</dcterms:created>
  <dcterms:modified xsi:type="dcterms:W3CDTF">2024-09-03T08:48:32Z</dcterms:modified>
</cp:coreProperties>
</file>