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cfs.city.hamamatsu.jp\H001033\06_指導G\320_事業所指定等★\002_新規指定\【児】様式\勤務形態一覧表\R6.7～（0724修正）\"/>
    </mc:Choice>
  </mc:AlternateContent>
  <bookViews>
    <workbookView xWindow="-105" yWindow="-105" windowWidth="23250" windowHeight="12450" tabRatio="764" activeTab="1"/>
  </bookViews>
  <sheets>
    <sheet name="記入方法" sheetId="13" r:id="rId1"/>
    <sheet name="別紙2-1　勤務体制・勤務形態一覧表（児通所）" sheetId="2" r:id="rId2"/>
    <sheet name="シフト記号表（勤務時間帯)" sheetId="9" r:id="rId3"/>
    <sheet name="登録用" sheetId="11" r:id="rId4"/>
    <sheet name="プルダウン・リスト" sheetId="3" r:id="rId5"/>
  </sheets>
  <externalReferences>
    <externalReference r:id="rId6"/>
  </externalReferences>
  <definedNames>
    <definedName name="_xlnm.Print_Area" localSheetId="2">'シフト記号表（勤務時間帯)'!$A$1:$V$45</definedName>
    <definedName name="_xlnm.Print_Area" localSheetId="0">記入方法!$B$1:$I$105</definedName>
    <definedName name="_xlnm.Print_Area" localSheetId="1">'別紙2-1　勤務体制・勤務形態一覧表（児通所）'!$A$1:$BJ$71</definedName>
    <definedName name="その他従業者_指導員">プルダウン・リスト!$P$17:$P$17</definedName>
    <definedName name="栄養士">プルダウン・リスト!$R$17:$R$18</definedName>
    <definedName name="看護職員">プルダウン・リスト!$K$17:$K$20</definedName>
    <definedName name="管理者">プルダウン・リスト!$C$17:$C$29</definedName>
    <definedName name="基準・基準_加・医ケア基本報酬・医療連携">プルダウン・リスト!$C$45:$C$49</definedName>
    <definedName name="基準職員">プルダウン・リスト!$D$45:$D$47</definedName>
    <definedName name="機能訓練担当職員">プルダウン・リスト!$L$17:$L$20</definedName>
    <definedName name="機能訓練担当職員_5年以上">プルダウン・リスト!$M$17:$M$20</definedName>
    <definedName name="児童指導員">プルダウン・リスト!$E$17:$E$26</definedName>
    <definedName name="児童指導員_5年以上">プルダウン・リスト!$F$17:$F$26</definedName>
    <definedName name="児童指導員等_児童指導員を除く">プルダウン・リスト!$I$17:$I$23</definedName>
    <definedName name="児童指導員等_児童指導員を除く_5年以上">プルダウン・リスト!$J$17:$J$23</definedName>
    <definedName name="児童発達支援管理責任者">プルダウン・リスト!$D$17:$D$21</definedName>
    <definedName name="主たる障害種別" localSheetId="0">[1]プルダウン・リスト!$D$4:$D$5</definedName>
    <definedName name="主たる障害種別">プルダウン・リスト!$D$4:$D$5</definedName>
    <definedName name="従業者">プルダウン・リスト!$E$16:$J$16</definedName>
    <definedName name="嘱託医">プルダウン・リスト!$T$17:$T$17</definedName>
    <definedName name="職種" localSheetId="0">[1]プルダウン・リスト!$E$16:$R$16</definedName>
    <definedName name="職種">プルダウン・リスト!$D$16:$T$16</definedName>
    <definedName name="心理担当職員">プルダウン・リスト!$N$17:$N$19</definedName>
    <definedName name="心理担当職員_5年以上">プルダウン・リスト!$O$17:$O$19</definedName>
    <definedName name="調理員">プルダウン・リスト!$S$17:$S$17</definedName>
    <definedName name="保育士">プルダウン・リスト!$G$17:$G$17</definedName>
    <definedName name="保育士_5年以上">プルダウン・リスト!$H$17:$H$17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3" i="2" l="1"/>
  <c r="AE64" i="2"/>
  <c r="AE63" i="2"/>
  <c r="AY63" i="2"/>
  <c r="AX63" i="2"/>
  <c r="AW63" i="2"/>
  <c r="AV63" i="2"/>
  <c r="AU63" i="2"/>
  <c r="AT63" i="2"/>
  <c r="AS63" i="2"/>
  <c r="AR63" i="2"/>
  <c r="AQ63" i="2"/>
  <c r="AP63" i="2"/>
  <c r="AO63" i="2"/>
  <c r="AN63" i="2"/>
  <c r="AM63" i="2"/>
  <c r="AL63" i="2"/>
  <c r="AK63" i="2"/>
  <c r="AJ63" i="2"/>
  <c r="AI63" i="2"/>
  <c r="AH63" i="2"/>
  <c r="AG63" i="2"/>
  <c r="AF63" i="2"/>
  <c r="AD63" i="2"/>
  <c r="AC63" i="2"/>
  <c r="AB63" i="2"/>
  <c r="AA63" i="2"/>
  <c r="Z63" i="2"/>
  <c r="Y63" i="2"/>
  <c r="X63" i="2"/>
  <c r="W63" i="2"/>
  <c r="V63" i="2"/>
  <c r="F29" i="2" l="1"/>
  <c r="F32" i="2"/>
  <c r="F35" i="2"/>
  <c r="F38" i="2"/>
  <c r="F41" i="2"/>
  <c r="F44" i="2"/>
  <c r="AE2" i="2" l="1"/>
  <c r="V23" i="2" l="1"/>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U26" i="2"/>
  <c r="V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AV26" i="2"/>
  <c r="AW26" i="2"/>
  <c r="AX26" i="2"/>
  <c r="AY26"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AW29" i="2"/>
  <c r="AX29" i="2"/>
  <c r="AY29"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Y56" i="2" l="1"/>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BF14" i="2" l="1"/>
  <c r="BF12" i="2"/>
  <c r="T45" i="9"/>
  <c r="V45" i="9" s="1"/>
  <c r="R45" i="9"/>
  <c r="L45" i="9"/>
  <c r="T44" i="9"/>
  <c r="V44" i="9" s="1"/>
  <c r="R44" i="9"/>
  <c r="L44" i="9"/>
  <c r="T43" i="9"/>
  <c r="V43" i="9" s="1"/>
  <c r="R43" i="9"/>
  <c r="L43" i="9"/>
  <c r="V42" i="9"/>
  <c r="T42" i="9"/>
  <c r="R42" i="9"/>
  <c r="L42" i="9"/>
  <c r="T31" i="9"/>
  <c r="R31" i="9"/>
  <c r="V31" i="9" s="1"/>
  <c r="L31" i="9"/>
  <c r="T30" i="9"/>
  <c r="V30" i="9" s="1"/>
  <c r="R30" i="9"/>
  <c r="L30" i="9"/>
  <c r="V29" i="9"/>
  <c r="T29" i="9"/>
  <c r="R29" i="9"/>
  <c r="L29" i="9"/>
  <c r="T28" i="9"/>
  <c r="R28" i="9"/>
  <c r="V28" i="9" s="1"/>
  <c r="L28" i="9"/>
  <c r="T27" i="9"/>
  <c r="V27" i="9" s="1"/>
  <c r="R27" i="9"/>
  <c r="L27" i="9"/>
  <c r="V26" i="9"/>
  <c r="T26" i="9"/>
  <c r="R26" i="9"/>
  <c r="L26" i="9"/>
  <c r="T25" i="9"/>
  <c r="R25" i="9"/>
  <c r="L25" i="9"/>
  <c r="T24" i="9"/>
  <c r="V24" i="9" s="1"/>
  <c r="R24" i="9"/>
  <c r="L24" i="9"/>
  <c r="T23" i="9"/>
  <c r="V23" i="9" s="1"/>
  <c r="R23" i="9"/>
  <c r="L23" i="9"/>
  <c r="T22" i="9"/>
  <c r="V22" i="9" s="1"/>
  <c r="R22" i="9"/>
  <c r="L22" i="9"/>
  <c r="T21" i="9"/>
  <c r="R21" i="9"/>
  <c r="V21" i="9" s="1"/>
  <c r="L21" i="9"/>
  <c r="T20" i="9"/>
  <c r="R20" i="9"/>
  <c r="V20" i="9" s="1"/>
  <c r="L20" i="9"/>
  <c r="T19" i="9"/>
  <c r="R19" i="9"/>
  <c r="V19" i="9" s="1"/>
  <c r="L19" i="9"/>
  <c r="T18" i="9"/>
  <c r="R18" i="9"/>
  <c r="L18" i="9"/>
  <c r="T17" i="9"/>
  <c r="R17" i="9"/>
  <c r="V17" i="9" s="1"/>
  <c r="L17" i="9"/>
  <c r="T16" i="9"/>
  <c r="R16" i="9"/>
  <c r="V16" i="9" s="1"/>
  <c r="L16" i="9"/>
  <c r="T15" i="9"/>
  <c r="R15" i="9"/>
  <c r="V15" i="9" s="1"/>
  <c r="L15" i="9"/>
  <c r="T14" i="9"/>
  <c r="R14" i="9"/>
  <c r="L14" i="9"/>
  <c r="T13" i="9"/>
  <c r="R13" i="9"/>
  <c r="V13" i="9" s="1"/>
  <c r="L13" i="9"/>
  <c r="T12" i="9"/>
  <c r="R12" i="9"/>
  <c r="L12" i="9"/>
  <c r="U23" i="2" s="1"/>
  <c r="L10" i="9"/>
  <c r="L9" i="9"/>
  <c r="L8" i="9"/>
  <c r="L7" i="9"/>
  <c r="V18" i="9" l="1"/>
  <c r="V25" i="9"/>
  <c r="V14" i="9"/>
  <c r="V12" i="9"/>
  <c r="L2" i="11"/>
  <c r="M13" i="11"/>
  <c r="L13" i="11"/>
  <c r="M12" i="11"/>
  <c r="L12" i="11"/>
  <c r="M11" i="11"/>
  <c r="L11" i="11"/>
  <c r="M10" i="11"/>
  <c r="L10" i="11"/>
  <c r="M9" i="11"/>
  <c r="L9" i="11"/>
  <c r="M8" i="11"/>
  <c r="L8" i="11"/>
  <c r="M7" i="11"/>
  <c r="L7" i="11"/>
  <c r="M6" i="11"/>
  <c r="L6" i="11"/>
  <c r="M5" i="11"/>
  <c r="L5" i="11"/>
  <c r="M4" i="11"/>
  <c r="L4" i="11"/>
  <c r="M3" i="11"/>
  <c r="L3" i="11"/>
  <c r="M2" i="11"/>
  <c r="AZ64" i="2" l="1"/>
  <c r="F56" i="2"/>
  <c r="R57" i="2" s="1"/>
  <c r="F13" i="11"/>
  <c r="K13" i="11"/>
  <c r="K12" i="11"/>
  <c r="J13" i="11"/>
  <c r="J12" i="11"/>
  <c r="I13" i="11"/>
  <c r="I12" i="11"/>
  <c r="H13" i="11"/>
  <c r="G13" i="11"/>
  <c r="G12" i="11"/>
  <c r="F12" i="11"/>
  <c r="E13" i="11"/>
  <c r="B13" i="11" s="1"/>
  <c r="E12" i="11"/>
  <c r="B12" i="11" s="1"/>
  <c r="D12" i="11" l="1"/>
  <c r="A12" i="11"/>
  <c r="C12" i="11"/>
  <c r="D13" i="11"/>
  <c r="A13" i="11"/>
  <c r="C13" i="11"/>
  <c r="BB56" i="2"/>
  <c r="BB53" i="2"/>
  <c r="BB50" i="2"/>
  <c r="BB47" i="2"/>
  <c r="BB44" i="2"/>
  <c r="BB41" i="2"/>
  <c r="BB26" i="2"/>
  <c r="BB23"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AZ17" i="2"/>
  <c r="AZ62" i="2"/>
  <c r="AZ61" i="2"/>
  <c r="E2" i="11"/>
  <c r="C2" i="11" s="1"/>
  <c r="E3" i="11"/>
  <c r="B3" i="11" s="1"/>
  <c r="E4" i="11"/>
  <c r="D4" i="11" s="1"/>
  <c r="E5" i="11"/>
  <c r="B5" i="11" s="1"/>
  <c r="E6" i="11"/>
  <c r="A6" i="11" s="1"/>
  <c r="E7" i="11"/>
  <c r="B7" i="11" s="1"/>
  <c r="E8" i="11"/>
  <c r="D8" i="11" s="1"/>
  <c r="E9" i="11"/>
  <c r="B9" i="11" s="1"/>
  <c r="E10" i="11"/>
  <c r="B10" i="11" s="1"/>
  <c r="E11" i="11"/>
  <c r="A11" i="11" s="1"/>
  <c r="F2" i="11"/>
  <c r="F3" i="11"/>
  <c r="F4" i="11"/>
  <c r="F5" i="11"/>
  <c r="F6" i="11"/>
  <c r="F7" i="11"/>
  <c r="F8" i="11"/>
  <c r="F9" i="11"/>
  <c r="F10" i="11"/>
  <c r="F11" i="11"/>
  <c r="G2" i="11"/>
  <c r="G3" i="11"/>
  <c r="G4" i="11"/>
  <c r="G5" i="11"/>
  <c r="G6" i="11"/>
  <c r="G7" i="11"/>
  <c r="G8" i="11"/>
  <c r="G9" i="11"/>
  <c r="G10" i="11"/>
  <c r="G11" i="11"/>
  <c r="I2" i="11"/>
  <c r="I3" i="11"/>
  <c r="I4" i="11"/>
  <c r="I5" i="11"/>
  <c r="I6" i="11"/>
  <c r="I7" i="11"/>
  <c r="I8" i="11"/>
  <c r="I9" i="11"/>
  <c r="I10" i="11"/>
  <c r="I11" i="11"/>
  <c r="J2" i="11"/>
  <c r="J3" i="11"/>
  <c r="J4" i="11"/>
  <c r="J5" i="11"/>
  <c r="J6" i="11"/>
  <c r="J7" i="11"/>
  <c r="J8" i="11"/>
  <c r="J9" i="11"/>
  <c r="J10" i="11"/>
  <c r="J11" i="11"/>
  <c r="K2" i="11"/>
  <c r="K3" i="11"/>
  <c r="K4" i="11"/>
  <c r="K5" i="11"/>
  <c r="K6" i="11"/>
  <c r="K7" i="11"/>
  <c r="K8" i="11"/>
  <c r="K9" i="11"/>
  <c r="K10" i="11"/>
  <c r="K11" i="11"/>
  <c r="F53" i="2"/>
  <c r="R54" i="2" s="1"/>
  <c r="F50" i="2"/>
  <c r="R51" i="2" s="1"/>
  <c r="F47" i="2"/>
  <c r="R45" i="2"/>
  <c r="R39" i="2"/>
  <c r="R36" i="2"/>
  <c r="F26" i="2"/>
  <c r="R27" i="2" s="1"/>
  <c r="F23" i="2"/>
  <c r="R24" i="2" s="1"/>
  <c r="R48" i="2" l="1"/>
  <c r="BI69" i="2"/>
  <c r="R30" i="2"/>
  <c r="R33" i="2"/>
  <c r="R42" i="2"/>
  <c r="H2" i="11"/>
  <c r="H3" i="11"/>
  <c r="H5" i="11"/>
  <c r="H6" i="11"/>
  <c r="H7" i="11"/>
  <c r="H12" i="11"/>
  <c r="H8" i="11"/>
  <c r="H9" i="11"/>
  <c r="H10" i="11"/>
  <c r="H4" i="11"/>
  <c r="H11" i="11"/>
  <c r="AZ56" i="2"/>
  <c r="BC56" i="2" s="1"/>
  <c r="AM65" i="2"/>
  <c r="AT65" i="2"/>
  <c r="AF65" i="2"/>
  <c r="Y65" i="2"/>
  <c r="AF64" i="2"/>
  <c r="AT64" i="2"/>
  <c r="Y64" i="2"/>
  <c r="AM64" i="2"/>
  <c r="AZ53" i="2"/>
  <c r="AZ50" i="2"/>
  <c r="AZ47" i="2"/>
  <c r="A7" i="11"/>
  <c r="A4" i="11"/>
  <c r="C9" i="11"/>
  <c r="A3" i="11"/>
  <c r="C8" i="11"/>
  <c r="B8" i="11"/>
  <c r="D2" i="11"/>
  <c r="C5" i="11"/>
  <c r="A2" i="11"/>
  <c r="C4" i="11"/>
  <c r="B4" i="11"/>
  <c r="A8" i="11"/>
  <c r="B2" i="11"/>
  <c r="A5" i="11"/>
  <c r="D11" i="11"/>
  <c r="D7" i="11"/>
  <c r="D3" i="11"/>
  <c r="C11" i="11"/>
  <c r="C7" i="11"/>
  <c r="C3" i="11"/>
  <c r="B11" i="11"/>
  <c r="D10" i="11"/>
  <c r="D6" i="11"/>
  <c r="A10" i="11"/>
  <c r="C10" i="11"/>
  <c r="C6" i="11"/>
  <c r="A9" i="11"/>
  <c r="B6" i="11"/>
  <c r="D9" i="11"/>
  <c r="D5" i="11"/>
  <c r="BA56" i="2" l="1"/>
  <c r="BD56" i="2" s="1"/>
  <c r="BA50" i="2"/>
  <c r="BD50" i="2" s="1"/>
  <c r="BA47" i="2"/>
  <c r="BD47" i="2" s="1"/>
  <c r="BA53" i="2"/>
  <c r="BD53" i="2" s="1"/>
  <c r="BC50" i="2"/>
  <c r="BC53" i="2"/>
  <c r="BC47" i="2"/>
  <c r="Z65" i="2" l="1"/>
  <c r="X65" i="2"/>
  <c r="X64" i="2"/>
  <c r="AL64" i="2"/>
  <c r="AL65" i="2"/>
  <c r="AE65" i="2"/>
  <c r="AS65" i="2"/>
  <c r="AS64" i="2"/>
  <c r="BB35" i="2"/>
  <c r="AX65" i="2"/>
  <c r="BB38" i="2"/>
  <c r="AN65" i="2"/>
  <c r="AO65" i="2"/>
  <c r="AA65" i="2"/>
  <c r="AY65" i="2"/>
  <c r="AP65" i="2"/>
  <c r="AH65" i="2"/>
  <c r="AQ65" i="2"/>
  <c r="U65" i="2"/>
  <c r="AB65" i="2"/>
  <c r="AR65" i="2"/>
  <c r="AG65" i="2"/>
  <c r="AD65" i="2"/>
  <c r="AU65" i="2"/>
  <c r="AI65" i="2"/>
  <c r="AW65" i="2"/>
  <c r="AJ65" i="2"/>
  <c r="W65" i="2"/>
  <c r="AK65" i="2"/>
  <c r="AV65" i="2"/>
  <c r="AC65" i="2"/>
  <c r="V65" i="2"/>
  <c r="AA64" i="2"/>
  <c r="AH64" i="2"/>
  <c r="AB64" i="2"/>
  <c r="AQ64" i="2"/>
  <c r="AN64" i="2"/>
  <c r="U64" i="2"/>
  <c r="AY64" i="2"/>
  <c r="AR64" i="2"/>
  <c r="AG64" i="2"/>
  <c r="AD64" i="2"/>
  <c r="AI64" i="2"/>
  <c r="AW64" i="2"/>
  <c r="AJ64" i="2"/>
  <c r="AU64" i="2"/>
  <c r="W64" i="2"/>
  <c r="AK64" i="2"/>
  <c r="AC64" i="2"/>
  <c r="AX64" i="2"/>
  <c r="Z64" i="2"/>
  <c r="AO64" i="2"/>
  <c r="AV64" i="2"/>
  <c r="AP64" i="2"/>
  <c r="V64" i="2"/>
  <c r="BB29" i="2"/>
  <c r="AZ41" i="2"/>
  <c r="BA41" i="2" s="1"/>
  <c r="AZ44" i="2"/>
  <c r="BA44" i="2" s="1"/>
  <c r="BB32" i="2"/>
  <c r="AZ29" i="2"/>
  <c r="AZ38" i="2"/>
  <c r="AZ32" i="2"/>
  <c r="BA32" i="2" s="1"/>
  <c r="AZ23" i="2"/>
  <c r="AZ26" i="2"/>
  <c r="AZ35" i="2"/>
  <c r="BA35" i="2" l="1"/>
  <c r="BD35" i="2" s="1"/>
  <c r="BC38" i="2"/>
  <c r="BA38" i="2"/>
  <c r="BD38" i="2" s="1"/>
  <c r="BI67" i="2" s="1"/>
  <c r="BA29" i="2"/>
  <c r="BD29" i="2" s="1"/>
  <c r="BI68" i="2" s="1"/>
  <c r="BD44" i="2"/>
  <c r="BC44" i="2"/>
  <c r="BD41" i="2"/>
  <c r="BC41" i="2"/>
  <c r="BC29" i="2"/>
  <c r="BC23" i="2"/>
  <c r="BC26" i="2"/>
  <c r="BC32" i="2"/>
  <c r="BC35" i="2"/>
  <c r="BI65" i="2" l="1"/>
  <c r="BI66" i="2"/>
  <c r="BI64" i="2"/>
  <c r="BC62" i="2"/>
  <c r="BD32" i="2"/>
  <c r="BI63" i="2" s="1"/>
  <c r="B25" i="2"/>
  <c r="B28" i="2" s="1"/>
  <c r="B31" i="2" s="1"/>
  <c r="B34" i="2" s="1"/>
  <c r="B37" i="2" s="1"/>
  <c r="B40" i="2" s="1"/>
  <c r="B43" i="2" s="1"/>
  <c r="B46" i="2" s="1"/>
  <c r="B49" i="2" s="1"/>
  <c r="B52" i="2" s="1"/>
  <c r="B55" i="2" s="1"/>
  <c r="BD62" i="2" l="1"/>
  <c r="V10" i="2"/>
  <c r="V8" i="2"/>
  <c r="AX19" i="2" l="1"/>
  <c r="AX59" i="2" s="1"/>
  <c r="AW19" i="2"/>
  <c r="AW59" i="2" s="1"/>
  <c r="AY19" i="2"/>
  <c r="AY59" i="2" s="1"/>
  <c r="AV20" i="2"/>
  <c r="AV21" i="2" s="1"/>
  <c r="AV60" i="2" s="1"/>
  <c r="AR20" i="2"/>
  <c r="AR21" i="2" s="1"/>
  <c r="AR60" i="2" s="1"/>
  <c r="AN20" i="2"/>
  <c r="AN21" i="2" s="1"/>
  <c r="AN60" i="2" s="1"/>
  <c r="AF20" i="2"/>
  <c r="AF21" i="2" s="1"/>
  <c r="AF60" i="2" s="1"/>
  <c r="BE8" i="2"/>
  <c r="AU20" i="2"/>
  <c r="AU21" i="2" s="1"/>
  <c r="AU60" i="2" s="1"/>
  <c r="AQ20" i="2"/>
  <c r="AQ21" i="2" s="1"/>
  <c r="AQ60" i="2" s="1"/>
  <c r="AM20" i="2"/>
  <c r="AM21" i="2" s="1"/>
  <c r="AM60" i="2" s="1"/>
  <c r="AI20" i="2"/>
  <c r="AI21" i="2" s="1"/>
  <c r="AI60" i="2" s="1"/>
  <c r="AE20" i="2"/>
  <c r="AE21" i="2" s="1"/>
  <c r="AE60" i="2" s="1"/>
  <c r="AA20" i="2"/>
  <c r="AA21" i="2" s="1"/>
  <c r="AA60" i="2" s="1"/>
  <c r="W20" i="2"/>
  <c r="W21" i="2" s="1"/>
  <c r="W60" i="2" s="1"/>
  <c r="AT20" i="2"/>
  <c r="AT21" i="2" s="1"/>
  <c r="AT60" i="2" s="1"/>
  <c r="AP20" i="2"/>
  <c r="AP21" i="2" s="1"/>
  <c r="AP60" i="2" s="1"/>
  <c r="AL20" i="2"/>
  <c r="AL21" i="2" s="1"/>
  <c r="AL60" i="2" s="1"/>
  <c r="AH20" i="2"/>
  <c r="AH21" i="2" s="1"/>
  <c r="AH60" i="2" s="1"/>
  <c r="AD20" i="2"/>
  <c r="AD21" i="2" s="1"/>
  <c r="AD60" i="2" s="1"/>
  <c r="Z20" i="2"/>
  <c r="Z21" i="2" s="1"/>
  <c r="Z60" i="2" s="1"/>
  <c r="V20" i="2"/>
  <c r="V21" i="2" s="1"/>
  <c r="V60" i="2" s="1"/>
  <c r="AS20" i="2"/>
  <c r="AS21" i="2" s="1"/>
  <c r="AS60" i="2" s="1"/>
  <c r="AO20" i="2"/>
  <c r="AO21" i="2" s="1"/>
  <c r="AO60" i="2" s="1"/>
  <c r="AK20" i="2"/>
  <c r="AK21" i="2" s="1"/>
  <c r="AK60" i="2" s="1"/>
  <c r="AG20" i="2"/>
  <c r="AG21" i="2" s="1"/>
  <c r="AG60" i="2" s="1"/>
  <c r="Y20" i="2"/>
  <c r="Y21" i="2" s="1"/>
  <c r="Y60" i="2" s="1"/>
  <c r="AJ20" i="2"/>
  <c r="AJ21" i="2" s="1"/>
  <c r="AJ60" i="2" s="1"/>
  <c r="X20" i="2"/>
  <c r="X21" i="2" s="1"/>
  <c r="X60" i="2" s="1"/>
  <c r="AC20" i="2"/>
  <c r="AC21" i="2" s="1"/>
  <c r="AC60" i="2" s="1"/>
  <c r="U20" i="2"/>
  <c r="U21" i="2" s="1"/>
  <c r="U60" i="2" s="1"/>
  <c r="AB20" i="2"/>
  <c r="AB21" i="2" s="1"/>
  <c r="AB60" i="2" s="1"/>
  <c r="AX20" i="2" l="1"/>
  <c r="AX21" i="2" s="1"/>
  <c r="AX60" i="2" s="1"/>
  <c r="AY20" i="2"/>
  <c r="AY21" i="2" s="1"/>
  <c r="AY60" i="2" s="1"/>
  <c r="AW20" i="2"/>
  <c r="AW21" i="2" s="1"/>
  <c r="AW60" i="2" s="1"/>
</calcChain>
</file>

<file path=xl/comments1.xml><?xml version="1.0" encoding="utf-8"?>
<comments xmlns="http://schemas.openxmlformats.org/spreadsheetml/2006/main">
  <authors>
    <author>Windows ユーザー</author>
  </authors>
  <commentList>
    <comment ref="AW8" authorId="0" shapeId="0">
      <text>
        <r>
          <rPr>
            <sz val="12"/>
            <color indexed="81"/>
            <rFont val="ＭＳ Ｐゴシック"/>
            <family val="3"/>
            <charset val="128"/>
          </rPr>
          <t xml:space="preserve">多機能型等の特例の適用がある場合に入力
</t>
        </r>
      </text>
    </comment>
    <comment ref="BE10" authorId="0" shapeId="0">
      <text>
        <r>
          <rPr>
            <sz val="14"/>
            <color indexed="81"/>
            <rFont val="ＭＳ Ｐゴシック"/>
            <family val="3"/>
            <charset val="128"/>
          </rPr>
          <t>3以上の単位がある場合には、（2）下部の備考欄に記載</t>
        </r>
      </text>
    </comment>
    <comment ref="AT12" authorId="0" shapeId="0">
      <text>
        <r>
          <rPr>
            <sz val="12"/>
            <color indexed="81"/>
            <rFont val="ＭＳ Ｐゴシック"/>
            <family val="3"/>
            <charset val="128"/>
          </rPr>
          <t>午前、午後、平日、休業日等
提供単位（提供時間）が複数ある場合に入力</t>
        </r>
      </text>
    </comment>
  </commentList>
</comments>
</file>

<file path=xl/comments2.xml><?xml version="1.0" encoding="utf-8"?>
<comments xmlns="http://schemas.openxmlformats.org/spreadsheetml/2006/main">
  <authors>
    <author>Windows ユーザー</author>
  </authors>
  <commentList>
    <comment ref="D8" authorId="0" shapeId="0">
      <text>
        <r>
          <rPr>
            <sz val="9"/>
            <color indexed="81"/>
            <rFont val="ＭＳ Ｐゴシック"/>
            <family val="3"/>
            <charset val="128"/>
          </rPr>
          <t>半休・時間休用</t>
        </r>
      </text>
    </comment>
    <comment ref="D9" authorId="0" shapeId="0">
      <text>
        <r>
          <rPr>
            <sz val="9"/>
            <color indexed="81"/>
            <rFont val="ＭＳ Ｐゴシック"/>
            <family val="3"/>
            <charset val="128"/>
          </rPr>
          <t>半休・時間休用</t>
        </r>
      </text>
    </comment>
  </commentList>
</comments>
</file>

<file path=xl/sharedStrings.xml><?xml version="1.0" encoding="utf-8"?>
<sst xmlns="http://schemas.openxmlformats.org/spreadsheetml/2006/main" count="760" uniqueCount="338">
  <si>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</si>
  <si>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</si>
  <si>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</si>
  <si>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</si>
  <si>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</si>
  <si>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</si>
  <si>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記号</t>
    <rPh sb="0" eb="2">
      <t>キゴウ</t>
    </rPh>
    <phoneticPr fontId="2"/>
  </si>
  <si>
    <t>区分</t>
    <rPh sb="0" eb="2">
      <t>クブン</t>
    </rPh>
    <phoneticPr fontId="2"/>
  </si>
  <si>
    <t>（注）常勤・非常勤の区分について</t>
    <rPh sb="1" eb="2">
      <t>チュウ</t>
    </rPh>
    <rPh sb="3" eb="5">
      <t>ジョウキン</t>
    </rPh>
    <rPh sb="6" eb="9">
      <t>ヒジョウキン</t>
    </rPh>
    <rPh sb="10" eb="12">
      <t>クブン</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</si>
  <si>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</si>
  <si>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</si>
  <si>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</si>
  <si>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</si>
  <si>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</si>
  <si>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</si>
  <si>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</si>
  <si>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</si>
  <si>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</si>
  <si>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</si>
  <si>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</si>
  <si>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</si>
  <si>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</si>
  <si>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</si>
  <si>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シフト記号</t>
    <phoneticPr fontId="2"/>
  </si>
  <si>
    <t>開始</t>
    <rPh sb="0" eb="2">
      <t>カイシ</t>
    </rPh>
    <phoneticPr fontId="2"/>
  </si>
  <si>
    <t>終了</t>
    <rPh sb="0" eb="2">
      <t>シュウリョウ</t>
    </rPh>
    <phoneticPr fontId="2"/>
  </si>
  <si>
    <t>勤務時間</t>
    <rPh sb="0" eb="2">
      <t>キンム</t>
    </rPh>
    <rPh sb="2" eb="4">
      <t>ジカン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</si>
  <si>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</si>
  <si>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</si>
  <si>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</si>
  <si>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</si>
  <si>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</si>
  <si>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</si>
  <si>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</si>
  <si>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</si>
  <si>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</si>
  <si>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</si>
  <si>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</si>
  <si>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</si>
  <si>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</si>
  <si>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</si>
  <si>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</si>
  <si>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</si>
  <si>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</si>
  <si>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</si>
  <si>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</si>
  <si>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</si>
  <si>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</si>
  <si>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</si>
  <si>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</si>
  <si>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</si>
  <si>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t>
    <phoneticPr fontId="2"/>
  </si>
  <si>
    <t>１．サービス種別</t>
    <rPh sb="6" eb="8">
      <t>シュベツ</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</si>
  <si>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</si>
  <si>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</si>
  <si>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</si>
  <si>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</si>
  <si>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</si>
  <si>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祝</t>
    <rPh sb="0" eb="1">
      <t>シュク</t>
    </rPh>
    <phoneticPr fontId="2"/>
  </si>
  <si>
    <t>人</t>
    <rPh sb="0" eb="1">
      <t>ニン</t>
    </rPh>
    <phoneticPr fontId="2"/>
  </si>
  <si>
    <t>(1)</t>
    <phoneticPr fontId="2"/>
  </si>
  <si>
    <t>(2) 事業所の営業日</t>
    <rPh sb="4" eb="7">
      <t>ジギョウショ</t>
    </rPh>
    <rPh sb="8" eb="11">
      <t>エイギョウビ</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</si>
  <si>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</si>
  <si>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利用定員</t>
    <rPh sb="4" eb="6">
      <t>リヨウ</t>
    </rPh>
    <rPh sb="6" eb="8">
      <t>テイイン</t>
    </rPh>
    <phoneticPr fontId="2"/>
  </si>
  <si>
    <t>(7) 
職種</t>
    <phoneticPr fontId="3"/>
  </si>
  <si>
    <t>(8)
勤務
形態</t>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</si>
  <si>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</si>
  <si>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</si>
  <si>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</si>
  <si>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</si>
  <si>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</si>
  <si>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</si>
  <si>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</si>
  <si>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</si>
  <si>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</si>
  <si>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</si>
  <si>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精神保健福祉士</t>
    <rPh sb="0" eb="2">
      <t>セイシン</t>
    </rPh>
    <rPh sb="2" eb="4">
      <t>ホケン</t>
    </rPh>
    <rPh sb="4" eb="7">
      <t>フクシシ</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</si>
  <si>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</si>
  <si>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</si>
  <si>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</si>
  <si>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</si>
  <si>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</si>
  <si>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</si>
  <si>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</si>
  <si>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実績で早退者がいた場合に使用</t>
    <rPh sb="0" eb="2">
      <t>ジッセキ</t>
    </rPh>
    <rPh sb="3" eb="6">
      <t>ソウタイシャ</t>
    </rPh>
    <rPh sb="9" eb="11">
      <t>バアイ</t>
    </rPh>
    <rPh sb="12" eb="14">
      <t>シヨウ</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</si>
  <si>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</si>
  <si>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</si>
  <si>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</si>
  <si>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</si>
  <si>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</si>
  <si>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福祉型障害児入所支援</t>
    <rPh sb="0" eb="3">
      <t>フクシガタ</t>
    </rPh>
    <rPh sb="3" eb="5">
      <t>ショウガイ</t>
    </rPh>
    <rPh sb="5" eb="6">
      <t>ジ</t>
    </rPh>
    <rPh sb="6" eb="8">
      <t>ニュウショ</t>
    </rPh>
    <rPh sb="8" eb="10">
      <t>シエン</t>
    </rPh>
    <phoneticPr fontId="2"/>
  </si>
  <si>
    <t>医療型児童発達支援</t>
    <rPh sb="0" eb="2">
      <t>イリョウ</t>
    </rPh>
    <rPh sb="2" eb="3">
      <t>ガタ</t>
    </rPh>
    <rPh sb="3" eb="5">
      <t>ジドウ</t>
    </rPh>
    <rPh sb="5" eb="7">
      <t>ハッタツ</t>
    </rPh>
    <rPh sb="7" eb="9">
      <t>シエン</t>
    </rPh>
    <phoneticPr fontId="2"/>
  </si>
  <si>
    <t>医療型障害児入所支援</t>
    <rPh sb="0" eb="2">
      <t>イリョウ</t>
    </rPh>
    <rPh sb="2" eb="3">
      <t>ガタ</t>
    </rPh>
    <rPh sb="3" eb="5">
      <t>ショウガイ</t>
    </rPh>
    <rPh sb="5" eb="6">
      <t>ジ</t>
    </rPh>
    <rPh sb="6" eb="8">
      <t>ニュウショ</t>
    </rPh>
    <rPh sb="8" eb="10">
      <t>シエン</t>
    </rPh>
    <phoneticPr fontId="2"/>
  </si>
  <si>
    <t>居宅訪問型児童発達支援</t>
    <rPh sb="0" eb="2">
      <t>キョタク</t>
    </rPh>
    <rPh sb="2" eb="4">
      <t>ホウモン</t>
    </rPh>
    <rPh sb="4" eb="5">
      <t>ガタ</t>
    </rPh>
    <rPh sb="5" eb="7">
      <t>ジドウ</t>
    </rPh>
    <rPh sb="7" eb="9">
      <t>ハッタツ</t>
    </rPh>
    <rPh sb="9" eb="11">
      <t>シエン</t>
    </rPh>
    <phoneticPr fontId="2"/>
  </si>
  <si>
    <t>別紙２－１</t>
    <rPh sb="0" eb="2">
      <t>ベッシ</t>
    </rPh>
    <phoneticPr fontId="3"/>
  </si>
  <si>
    <t>営業時間</t>
    <rPh sb="0" eb="2">
      <t>エイギョウ</t>
    </rPh>
    <rPh sb="2" eb="4">
      <t>ジカン</t>
    </rPh>
    <phoneticPr fontId="2"/>
  </si>
  <si>
    <t>営業時間内の勤務時間</t>
    <rPh sb="0" eb="2">
      <t>エイギョウ</t>
    </rPh>
    <rPh sb="2" eb="4">
      <t>ジカン</t>
    </rPh>
    <rPh sb="4" eb="5">
      <t>ナイ</t>
    </rPh>
    <rPh sb="6" eb="8">
      <t>キンム</t>
    </rPh>
    <rPh sb="8" eb="10">
      <t>ジカン</t>
    </rPh>
    <phoneticPr fontId="2"/>
  </si>
  <si>
    <t>児童発達支援管理責任者</t>
    <rPh sb="0" eb="2">
      <t>ジドウ</t>
    </rPh>
    <rPh sb="2" eb="4">
      <t>ハッタツ</t>
    </rPh>
    <rPh sb="4" eb="6">
      <t>シエン</t>
    </rPh>
    <rPh sb="6" eb="8">
      <t>カンリ</t>
    </rPh>
    <rPh sb="8" eb="10">
      <t>セキニン</t>
    </rPh>
    <rPh sb="10" eb="11">
      <t>シャ</t>
    </rPh>
    <phoneticPr fontId="2"/>
  </si>
  <si>
    <t>児童指導員</t>
    <rPh sb="0" eb="2">
      <t>ジドウ</t>
    </rPh>
    <rPh sb="2" eb="5">
      <t>シドウイン</t>
    </rPh>
    <phoneticPr fontId="2"/>
  </si>
  <si>
    <t>栄養士</t>
    <rPh sb="0" eb="3">
      <t>エイヨウシ</t>
    </rPh>
    <phoneticPr fontId="2"/>
  </si>
  <si>
    <t>調理員</t>
    <rPh sb="0" eb="3">
      <t>チョウリイン</t>
    </rPh>
    <phoneticPr fontId="2"/>
  </si>
  <si>
    <t>嘱託医</t>
    <rPh sb="0" eb="2">
      <t>ショクタク</t>
    </rPh>
    <rPh sb="2" eb="3">
      <t>イ</t>
    </rPh>
    <phoneticPr fontId="2"/>
  </si>
  <si>
    <t>機能訓練担当職員</t>
    <rPh sb="0" eb="2">
      <t>キノウ</t>
    </rPh>
    <rPh sb="2" eb="4">
      <t>クンレン</t>
    </rPh>
    <rPh sb="4" eb="6">
      <t>タントウ</t>
    </rPh>
    <rPh sb="6" eb="8">
      <t>ショクイン</t>
    </rPh>
    <phoneticPr fontId="2"/>
  </si>
  <si>
    <t>保育士</t>
    <rPh sb="0" eb="3">
      <t>ホイクシ</t>
    </rPh>
    <phoneticPr fontId="2"/>
  </si>
  <si>
    <t>視覚障害者の生活訓練養成研修終了者</t>
    <rPh sb="16" eb="17">
      <t>シャ</t>
    </rPh>
    <phoneticPr fontId="2"/>
  </si>
  <si>
    <t>重度訪問介護従業者養成研修行動障害支援課程修了者</t>
    <phoneticPr fontId="2"/>
  </si>
  <si>
    <t>行動援護従業者養成研修修了者</t>
    <phoneticPr fontId="2"/>
  </si>
  <si>
    <t>強度行動障害支援者養成研修（基礎研修）終了者</t>
    <rPh sb="19" eb="21">
      <t>シュウリョウ</t>
    </rPh>
    <rPh sb="21" eb="22">
      <t>シャ</t>
    </rPh>
    <phoneticPr fontId="2"/>
  </si>
  <si>
    <t>手話通訳士</t>
    <rPh sb="0" eb="2">
      <t>シュワ</t>
    </rPh>
    <rPh sb="2" eb="4">
      <t>ツウヤク</t>
    </rPh>
    <rPh sb="4" eb="5">
      <t>シ</t>
    </rPh>
    <phoneticPr fontId="2"/>
  </si>
  <si>
    <t>手話通訳者</t>
    <rPh sb="0" eb="2">
      <t>シュワ</t>
    </rPh>
    <rPh sb="2" eb="4">
      <t>ツウヤク</t>
    </rPh>
    <rPh sb="4" eb="5">
      <t>シャ</t>
    </rPh>
    <phoneticPr fontId="2"/>
  </si>
  <si>
    <t>指定児童福祉施設の職員養成学校その他養成施設卒業者</t>
    <phoneticPr fontId="1"/>
  </si>
  <si>
    <t>社会福祉士</t>
    <rPh sb="0" eb="2">
      <t>シャカイ</t>
    </rPh>
    <rPh sb="2" eb="4">
      <t>フクシ</t>
    </rPh>
    <rPh sb="4" eb="5">
      <t>シ</t>
    </rPh>
    <phoneticPr fontId="2"/>
  </si>
  <si>
    <t>大学（短期大学を除く。）において、社会福祉学、心理学、教育学若しくは社会学を専修する学科卒業者</t>
    <rPh sb="44" eb="46">
      <t>ソツギョウ</t>
    </rPh>
    <rPh sb="46" eb="47">
      <t>シャ</t>
    </rPh>
    <phoneticPr fontId="2"/>
  </si>
  <si>
    <t>大学院において、社会福祉学、心理学、教育学若しくは社会学を専攻する研究科卒業者</t>
    <rPh sb="2" eb="3">
      <t>イン</t>
    </rPh>
    <rPh sb="29" eb="31">
      <t>センコウ</t>
    </rPh>
    <rPh sb="33" eb="35">
      <t>ケンキュウ</t>
    </rPh>
    <rPh sb="36" eb="38">
      <t>ソツギョウ</t>
    </rPh>
    <rPh sb="38" eb="39">
      <t>シャ</t>
    </rPh>
    <phoneticPr fontId="2"/>
  </si>
  <si>
    <t>２年以上児童福祉事業従事者（中等教育学校以上卒業者）</t>
    <rPh sb="1" eb="2">
      <t>ネン</t>
    </rPh>
    <rPh sb="2" eb="4">
      <t>イジョウ</t>
    </rPh>
    <rPh sb="4" eb="6">
      <t>ジドウ</t>
    </rPh>
    <rPh sb="6" eb="8">
      <t>フクシ</t>
    </rPh>
    <rPh sb="8" eb="10">
      <t>ジギョウ</t>
    </rPh>
    <rPh sb="10" eb="13">
      <t>ジュウジシャ</t>
    </rPh>
    <rPh sb="14" eb="16">
      <t>チュウトウ</t>
    </rPh>
    <rPh sb="16" eb="18">
      <t>キョウイク</t>
    </rPh>
    <rPh sb="18" eb="20">
      <t>ガッコウ</t>
    </rPh>
    <rPh sb="20" eb="22">
      <t>イジョウ</t>
    </rPh>
    <rPh sb="22" eb="25">
      <t>ソツギョウシャ</t>
    </rPh>
    <phoneticPr fontId="2"/>
  </si>
  <si>
    <t>幼稚園、小学校、中学校、義務教育学校、高等学校又は中等教育学校の教諭</t>
    <phoneticPr fontId="2"/>
  </si>
  <si>
    <t>３年以上児童福祉事業従事者</t>
    <rPh sb="1" eb="2">
      <t>ネン</t>
    </rPh>
    <rPh sb="2" eb="4">
      <t>イジョウ</t>
    </rPh>
    <rPh sb="4" eb="6">
      <t>ジドウ</t>
    </rPh>
    <rPh sb="6" eb="8">
      <t>フクシ</t>
    </rPh>
    <rPh sb="8" eb="10">
      <t>ジギョウ</t>
    </rPh>
    <rPh sb="10" eb="13">
      <t>ジュウジシャ</t>
    </rPh>
    <phoneticPr fontId="2"/>
  </si>
  <si>
    <t>外国の大学において、社会福祉学、心理学、教育学若しくは社会学を専修する学科卒業者</t>
    <rPh sb="0" eb="2">
      <t>ガイコク</t>
    </rPh>
    <rPh sb="37" eb="39">
      <t>ソツギョウ</t>
    </rPh>
    <rPh sb="39" eb="40">
      <t>シャ</t>
    </rPh>
    <phoneticPr fontId="2"/>
  </si>
  <si>
    <t>社会福祉学、心理学、教育学又は社会学に関する科目の単位を優秀な成績で修得したことにより、大学院への入学を認められた者</t>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</si>
  <si>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</si>
  <si>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</si>
  <si>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</si>
  <si>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</si>
  <si>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 xml:space="preserve"> 備考（休業日等を記入、また上記以外の営業時間がある場合は記入）</t>
    <rPh sb="1" eb="3">
      <t>ビコウ</t>
    </rPh>
    <rPh sb="4" eb="7">
      <t>キュウギョウビ</t>
    </rPh>
    <rPh sb="7" eb="8">
      <t>トウ</t>
    </rPh>
    <rPh sb="9" eb="11">
      <t>キニュウ</t>
    </rPh>
    <rPh sb="14" eb="16">
      <t>ジョウキ</t>
    </rPh>
    <rPh sb="16" eb="18">
      <t>イガイ</t>
    </rPh>
    <rPh sb="19" eb="21">
      <t>エイギョウ</t>
    </rPh>
    <rPh sb="21" eb="23">
      <t>ジカン</t>
    </rPh>
    <rPh sb="26" eb="28">
      <t>バアイ</t>
    </rPh>
    <rPh sb="29" eb="31">
      <t>キニュウ</t>
    </rPh>
    <phoneticPr fontId="2"/>
  </si>
  <si>
    <t>営業時間（送迎のみ行う時間を除く）</t>
    <rPh sb="0" eb="2">
      <t>エイギョウ</t>
    </rPh>
    <rPh sb="2" eb="4">
      <t>ジカン</t>
    </rPh>
    <rPh sb="5" eb="7">
      <t>ソウゲイ</t>
    </rPh>
    <rPh sb="9" eb="10">
      <t>オコナ</t>
    </rPh>
    <rPh sb="11" eb="13">
      <t>ジカン</t>
    </rPh>
    <rPh sb="14" eb="15">
      <t>ノゾ</t>
    </rPh>
    <phoneticPr fontId="2"/>
  </si>
  <si>
    <t>事業所番号（</t>
    <rPh sb="0" eb="3">
      <t>ジギョウショ</t>
    </rPh>
    <rPh sb="3" eb="5">
      <t>バンゴウ</t>
    </rPh>
    <phoneticPr fontId="2"/>
  </si>
  <si>
    <t>事業所番号</t>
    <rPh sb="0" eb="3">
      <t>ジギョウショ</t>
    </rPh>
    <rPh sb="3" eb="5">
      <t>バンゴウ</t>
    </rPh>
    <phoneticPr fontId="2"/>
  </si>
  <si>
    <t>事業所名</t>
    <rPh sb="0" eb="3">
      <t>ジギョウショ</t>
    </rPh>
    <rPh sb="3" eb="4">
      <t>メイ</t>
    </rPh>
    <phoneticPr fontId="2"/>
  </si>
  <si>
    <t>氏名</t>
    <rPh sb="0" eb="2">
      <t>シメイ</t>
    </rPh>
    <phoneticPr fontId="2"/>
  </si>
  <si>
    <t>生年月日</t>
    <rPh sb="0" eb="2">
      <t>セイネン</t>
    </rPh>
    <rPh sb="2" eb="4">
      <t>ガッピ</t>
    </rPh>
    <phoneticPr fontId="2"/>
  </si>
  <si>
    <t>職種</t>
    <rPh sb="0" eb="2">
      <t>ショクシュ</t>
    </rPh>
    <phoneticPr fontId="2"/>
  </si>
  <si>
    <t>勤務形態</t>
    <rPh sb="0" eb="2">
      <t>キンム</t>
    </rPh>
    <rPh sb="2" eb="4">
      <t>ケイタイ</t>
    </rPh>
    <phoneticPr fontId="2"/>
  </si>
  <si>
    <t>福祉専門職</t>
    <rPh sb="0" eb="2">
      <t>フクシ</t>
    </rPh>
    <rPh sb="2" eb="4">
      <t>センモン</t>
    </rPh>
    <rPh sb="4" eb="5">
      <t>ショク</t>
    </rPh>
    <phoneticPr fontId="2"/>
  </si>
  <si>
    <t>児童指導員等</t>
    <rPh sb="0" eb="2">
      <t>ジドウ</t>
    </rPh>
    <rPh sb="2" eb="5">
      <t>シドウイン</t>
    </rPh>
    <rPh sb="5" eb="6">
      <t>トウ</t>
    </rPh>
    <phoneticPr fontId="2"/>
  </si>
  <si>
    <t>その他</t>
    <rPh sb="2" eb="3">
      <t>タ</t>
    </rPh>
    <phoneticPr fontId="2"/>
  </si>
  <si>
    <t>報酬</t>
    <rPh sb="0" eb="2">
      <t>ホウシュウ</t>
    </rPh>
    <phoneticPr fontId="2"/>
  </si>
  <si>
    <t>基準</t>
    <rPh sb="0" eb="2">
      <t>キジュン</t>
    </rPh>
    <phoneticPr fontId="2"/>
  </si>
  <si>
    <t>医ケア報酬</t>
    <rPh sb="0" eb="1">
      <t>イ</t>
    </rPh>
    <rPh sb="3" eb="5">
      <t>ホウシュウ</t>
    </rPh>
    <phoneticPr fontId="2"/>
  </si>
  <si>
    <t>医療連携</t>
    <rPh sb="0" eb="4">
      <t>イリョウレンケイ</t>
    </rPh>
    <phoneticPr fontId="2"/>
  </si>
  <si>
    <t>看護職員</t>
    <rPh sb="0" eb="2">
      <t>カンゴ</t>
    </rPh>
    <rPh sb="2" eb="4">
      <t>ショクイン</t>
    </rPh>
    <phoneticPr fontId="2"/>
  </si>
  <si>
    <t>基準職員</t>
    <rPh sb="0" eb="2">
      <t>キジュン</t>
    </rPh>
    <rPh sb="2" eb="4">
      <t>ショクイン</t>
    </rPh>
    <phoneticPr fontId="2"/>
  </si>
  <si>
    <t>医ケア</t>
    <rPh sb="0" eb="1">
      <t>イ</t>
    </rPh>
    <phoneticPr fontId="2"/>
  </si>
  <si>
    <t>医連携</t>
    <rPh sb="0" eb="1">
      <t>イ</t>
    </rPh>
    <rPh sb="1" eb="3">
      <t>レンケイ</t>
    </rPh>
    <phoneticPr fontId="2"/>
  </si>
  <si>
    <t>カナ</t>
  </si>
  <si>
    <t>番号</t>
    <rPh sb="0" eb="2">
      <t>バンゴウ</t>
    </rPh>
    <phoneticPr fontId="2"/>
  </si>
  <si>
    <t>臨床心理士</t>
    <rPh sb="0" eb="5">
      <t>リンショウシンリシ</t>
    </rPh>
    <phoneticPr fontId="2"/>
  </si>
  <si>
    <t>公認心理士</t>
    <rPh sb="0" eb="5">
      <t>コウニンシンリシ</t>
    </rPh>
    <phoneticPr fontId="2"/>
  </si>
  <si>
    <t>兼務先又は兼務する職務の内容</t>
    <rPh sb="0" eb="3">
      <t>ケンムサキ</t>
    </rPh>
    <rPh sb="3" eb="4">
      <t>マタ</t>
    </rPh>
    <rPh sb="5" eb="7">
      <t>ケンム</t>
    </rPh>
    <rPh sb="9" eb="11">
      <t>ショクム</t>
    </rPh>
    <phoneticPr fontId="2"/>
  </si>
  <si>
    <t>合計時間</t>
    <rPh sb="0" eb="2">
      <t>ゴウケイ</t>
    </rPh>
    <rPh sb="2" eb="4">
      <t>ジカン</t>
    </rPh>
    <phoneticPr fontId="2"/>
  </si>
  <si>
    <t>運転手</t>
    <rPh sb="0" eb="3">
      <t>ウンテンシュ</t>
    </rPh>
    <phoneticPr fontId="2"/>
  </si>
  <si>
    <t>保育士_5年以上</t>
    <rPh sb="0" eb="3">
      <t>ホイクシ</t>
    </rPh>
    <phoneticPr fontId="2"/>
  </si>
  <si>
    <t>児童指導員等_児童指導員を除く</t>
    <rPh sb="0" eb="2">
      <t>ジドウ</t>
    </rPh>
    <rPh sb="2" eb="5">
      <t>シドウイン</t>
    </rPh>
    <rPh sb="5" eb="6">
      <t>トウ</t>
    </rPh>
    <rPh sb="7" eb="9">
      <t>ジドウ</t>
    </rPh>
    <rPh sb="9" eb="12">
      <t>シドウイン</t>
    </rPh>
    <rPh sb="13" eb="14">
      <t>ノゾ</t>
    </rPh>
    <phoneticPr fontId="2"/>
  </si>
  <si>
    <t>看護職員</t>
    <rPh sb="0" eb="4">
      <t>カンゴショクイン</t>
    </rPh>
    <phoneticPr fontId="2"/>
  </si>
  <si>
    <t>児童指導員_5年以上</t>
    <rPh sb="0" eb="2">
      <t>ジドウ</t>
    </rPh>
    <rPh sb="2" eb="5">
      <t>シドウイン</t>
    </rPh>
    <rPh sb="7" eb="10">
      <t>ネンイジョウ</t>
    </rPh>
    <phoneticPr fontId="2"/>
  </si>
  <si>
    <t>管理栄養士</t>
    <rPh sb="0" eb="5">
      <t>カンリエイヨウシ</t>
    </rPh>
    <phoneticPr fontId="2"/>
  </si>
  <si>
    <t>出・研</t>
    <rPh sb="0" eb="1">
      <t>シュツ</t>
    </rPh>
    <rPh sb="2" eb="3">
      <t>ケン</t>
    </rPh>
    <phoneticPr fontId="2"/>
  </si>
  <si>
    <t>(10)
証明書類</t>
    <rPh sb="5" eb="9">
      <t>ショウメイショルイ</t>
    </rPh>
    <phoneticPr fontId="3"/>
  </si>
  <si>
    <t>(13) 勤 務 時 間 数</t>
    <rPh sb="5" eb="6">
      <t>ツトム</t>
    </rPh>
    <rPh sb="7" eb="8">
      <t>ツトム</t>
    </rPh>
    <rPh sb="9" eb="10">
      <t>トキ</t>
    </rPh>
    <rPh sb="11" eb="12">
      <t>アイダ</t>
    </rPh>
    <rPh sb="13" eb="14">
      <t>スウ</t>
    </rPh>
    <phoneticPr fontId="2"/>
  </si>
  <si>
    <t>労働契約書上の休日</t>
    <rPh sb="0" eb="5">
      <t>ロウドウケイヤクショ</t>
    </rPh>
    <rPh sb="5" eb="6">
      <t>ジョウ</t>
    </rPh>
    <rPh sb="7" eb="9">
      <t>キュウジツ</t>
    </rPh>
    <phoneticPr fontId="2"/>
  </si>
  <si>
    <t>休日：</t>
    <rPh sb="0" eb="2">
      <t>キュウジツ</t>
    </rPh>
    <phoneticPr fontId="2"/>
  </si>
  <si>
    <t>休日</t>
    <rPh sb="0" eb="1">
      <t>ヤス</t>
    </rPh>
    <rPh sb="1" eb="2">
      <t>ジツ</t>
    </rPh>
    <phoneticPr fontId="2"/>
  </si>
  <si>
    <t>理学療法士等</t>
    <rPh sb="0" eb="6">
      <t>リガクリョウホウシトウ</t>
    </rPh>
    <phoneticPr fontId="2"/>
  </si>
  <si>
    <t>(11)
福祉専門職員Ⅰ/Ⅱ</t>
    <rPh sb="5" eb="7">
      <t>フクシ</t>
    </rPh>
    <rPh sb="7" eb="9">
      <t>センモン</t>
    </rPh>
    <rPh sb="9" eb="11">
      <t>ショクイン</t>
    </rPh>
    <phoneticPr fontId="3"/>
  </si>
  <si>
    <t>うち看護職員</t>
    <rPh sb="2" eb="6">
      <t>カンゴショクイン</t>
    </rPh>
    <phoneticPr fontId="2"/>
  </si>
  <si>
    <t>　(12) 氏　　名
　　 　カ　　ナ
　　   生年月日(西暦)
　　※重複：赤太字</t>
    <rPh sb="25" eb="27">
      <t>セイネン</t>
    </rPh>
    <rPh sb="26" eb="28">
      <t>ガッピ</t>
    </rPh>
    <rPh sb="29" eb="31">
      <t>セイレキ</t>
    </rPh>
    <rPh sb="37" eb="39">
      <t>チョウフク</t>
    </rPh>
    <rPh sb="40" eb="43">
      <t>アカフトジ</t>
    </rPh>
    <phoneticPr fontId="3"/>
  </si>
  <si>
    <t>合計</t>
    <rPh sb="0" eb="2">
      <t>ゴウケイ</t>
    </rPh>
    <phoneticPr fontId="2"/>
  </si>
  <si>
    <t>基準配置除く</t>
    <rPh sb="0" eb="2">
      <t>キジュン</t>
    </rPh>
    <rPh sb="2" eb="4">
      <t>ハイチ</t>
    </rPh>
    <rPh sb="4" eb="5">
      <t>ノゾ</t>
    </rPh>
    <phoneticPr fontId="2"/>
  </si>
  <si>
    <t>常勤換算</t>
    <rPh sb="0" eb="4">
      <t>ジョウキンカンサン</t>
    </rPh>
    <phoneticPr fontId="2"/>
  </si>
  <si>
    <t>基準配置除く</t>
    <rPh sb="0" eb="4">
      <t>キジュンハイチ</t>
    </rPh>
    <rPh sb="4" eb="5">
      <t>ノゾ</t>
    </rPh>
    <phoneticPr fontId="2"/>
  </si>
  <si>
    <t>有効期限：</t>
    <rPh sb="0" eb="2">
      <t>ユウコウ</t>
    </rPh>
    <rPh sb="2" eb="4">
      <t>キゲン</t>
    </rPh>
    <phoneticPr fontId="2"/>
  </si>
  <si>
    <t>実践研修終了</t>
    <rPh sb="0" eb="4">
      <t>ジッセンケンシュウ</t>
    </rPh>
    <rPh sb="4" eb="6">
      <t>シュウリョウ</t>
    </rPh>
    <phoneticPr fontId="2"/>
  </si>
  <si>
    <t>更新研修終了</t>
    <rPh sb="0" eb="4">
      <t>コウシンケンシュウ</t>
    </rPh>
    <phoneticPr fontId="2"/>
  </si>
  <si>
    <t>基礎研修終了（みなし配置）</t>
    <rPh sb="0" eb="2">
      <t>キソ</t>
    </rPh>
    <rPh sb="2" eb="4">
      <t>ケンシュウ</t>
    </rPh>
    <rPh sb="4" eb="6">
      <t>シュウリョウ</t>
    </rPh>
    <rPh sb="10" eb="12">
      <t>ハイチ</t>
    </rPh>
    <phoneticPr fontId="2"/>
  </si>
  <si>
    <t>旧制度研修修了</t>
    <rPh sb="0" eb="3">
      <t>キュウセイド</t>
    </rPh>
    <rPh sb="3" eb="5">
      <t>ケンシュウ</t>
    </rPh>
    <rPh sb="5" eb="7">
      <t>シュウリョウ</t>
    </rPh>
    <phoneticPr fontId="2"/>
  </si>
  <si>
    <t>終了証発行日：</t>
    <rPh sb="0" eb="3">
      <t>シュウリョウショウ</t>
    </rPh>
    <rPh sb="3" eb="6">
      <t>ハッコウビ</t>
    </rPh>
    <phoneticPr fontId="2"/>
  </si>
  <si>
    <t>児童福祉施設の設備及び運営に関する基準第 43 条</t>
    <phoneticPr fontId="2"/>
  </si>
  <si>
    <t>従業者の勤務の体制及び勤務形態一覧表　記入方法　（障害児通所支援）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32">
      <t>ショウガイジツウショシエン</t>
    </rPh>
    <phoneticPr fontId="3"/>
  </si>
  <si>
    <t>基準・加</t>
    <rPh sb="0" eb="2">
      <t>キジュン</t>
    </rPh>
    <rPh sb="3" eb="4">
      <t>カ</t>
    </rPh>
    <phoneticPr fontId="2"/>
  </si>
  <si>
    <t>基準・基準_加・医ケア基本報酬・医療連携</t>
    <phoneticPr fontId="2"/>
  </si>
  <si>
    <t>　(2) 事業所の営業日及び営業時間を入力してください。（営業時間には送迎時間は含まれません。）</t>
    <rPh sb="5" eb="8">
      <t>ジギョウショ</t>
    </rPh>
    <rPh sb="9" eb="12">
      <t>エイギョウビ</t>
    </rPh>
    <rPh sb="12" eb="13">
      <t>オヨ</t>
    </rPh>
    <rPh sb="14" eb="16">
      <t>エイギョウ</t>
    </rPh>
    <rPh sb="16" eb="18">
      <t>ジカン</t>
    </rPh>
    <rPh sb="19" eb="21">
      <t>ニュウリョク</t>
    </rPh>
    <rPh sb="29" eb="31">
      <t>エイギョウ</t>
    </rPh>
    <rPh sb="31" eb="33">
      <t>ジカン</t>
    </rPh>
    <rPh sb="35" eb="37">
      <t>ソウゲイ</t>
    </rPh>
    <rPh sb="37" eb="39">
      <t>ジカン</t>
    </rPh>
    <rPh sb="40" eb="41">
      <t>フク</t>
    </rPh>
    <phoneticPr fontId="2"/>
  </si>
  <si>
    <t>基準配置</t>
    <rPh sb="0" eb="2">
      <t>キジュン</t>
    </rPh>
    <rPh sb="2" eb="4">
      <t>ハイチ</t>
    </rPh>
    <phoneticPr fontId="2"/>
  </si>
  <si>
    <t>基準配置を除く常勤換算内訳</t>
    <rPh sb="0" eb="4">
      <t>キジュンハイチ</t>
    </rPh>
    <rPh sb="5" eb="6">
      <t>ノゾ</t>
    </rPh>
    <rPh sb="7" eb="11">
      <t>ジョウキンカンサン</t>
    </rPh>
    <rPh sb="11" eb="13">
      <t>ウチワケ</t>
    </rPh>
    <phoneticPr fontId="2"/>
  </si>
  <si>
    <t>欠如</t>
    <rPh sb="0" eb="2">
      <t>ケツジョ</t>
    </rPh>
    <phoneticPr fontId="2"/>
  </si>
  <si>
    <t>欠如：</t>
    <rPh sb="0" eb="2">
      <t>ケツジョ</t>
    </rPh>
    <phoneticPr fontId="2"/>
  </si>
  <si>
    <t>(16) 兼務状況</t>
    <rPh sb="5" eb="7">
      <t>ケンム</t>
    </rPh>
    <rPh sb="7" eb="9">
      <t>ジョウキョウ</t>
    </rPh>
    <phoneticPr fontId="3"/>
  </si>
  <si>
    <t>(18) （17）のうち医療的ケア児利用者数</t>
    <phoneticPr fontId="2"/>
  </si>
  <si>
    <t>月平均
利用人数</t>
    <rPh sb="2" eb="5">
      <t>ツキヘイキン</t>
    </rPh>
    <rPh sb="6" eb="8">
      <t>リヨウニンズウ</t>
    </rPh>
    <phoneticPr fontId="2"/>
  </si>
  <si>
    <t>合計
B</t>
    <phoneticPr fontId="2"/>
  </si>
  <si>
    <t>常・専</t>
    <rPh sb="0" eb="1">
      <t>ジョウ</t>
    </rPh>
    <rPh sb="2" eb="3">
      <t>セン</t>
    </rPh>
    <phoneticPr fontId="2"/>
  </si>
  <si>
    <t>常・兼</t>
    <rPh sb="0" eb="1">
      <t>ジョウ</t>
    </rPh>
    <rPh sb="2" eb="3">
      <t>ケン</t>
    </rPh>
    <phoneticPr fontId="2"/>
  </si>
  <si>
    <t>非・専</t>
    <rPh sb="0" eb="1">
      <t>ヒ</t>
    </rPh>
    <rPh sb="2" eb="3">
      <t>セン</t>
    </rPh>
    <phoneticPr fontId="2"/>
  </si>
  <si>
    <t>非・兼</t>
    <rPh sb="0" eb="1">
      <t>ヒ</t>
    </rPh>
    <rPh sb="2" eb="3">
      <t>ケン</t>
    </rPh>
    <phoneticPr fontId="2"/>
  </si>
  <si>
    <t>　(9) 従業者の保有する資格等について、該当する資格名称をプルダウンより選択してください。</t>
    <rPh sb="5" eb="8">
      <t>ジュウギョウシャ</t>
    </rPh>
    <rPh sb="9" eb="11">
      <t>ホユウ</t>
    </rPh>
    <rPh sb="13" eb="15">
      <t>シカク</t>
    </rPh>
    <rPh sb="15" eb="16">
      <t>トウ</t>
    </rPh>
    <rPh sb="21" eb="23">
      <t>ガイトウ</t>
    </rPh>
    <rPh sb="25" eb="27">
      <t>シカク</t>
    </rPh>
    <rPh sb="27" eb="29">
      <t>メイショウ</t>
    </rPh>
    <rPh sb="37" eb="39">
      <t>センタク</t>
    </rPh>
    <phoneticPr fontId="2"/>
  </si>
  <si>
    <t xml:space="preserve"> 　　 児童発達支援管理責任者は、研修要件について終了している研修と終了日、有効期限を記入してください。</t>
    <rPh sb="4" eb="10">
      <t>ジドウハッタツシエン</t>
    </rPh>
    <rPh sb="10" eb="15">
      <t>カンリセキニンシャ</t>
    </rPh>
    <rPh sb="17" eb="21">
      <t>ケンシュウヨウケン</t>
    </rPh>
    <rPh sb="25" eb="27">
      <t>シュウリョウ</t>
    </rPh>
    <rPh sb="31" eb="33">
      <t>ケンシュウ</t>
    </rPh>
    <rPh sb="34" eb="37">
      <t>シュウリョウビ</t>
    </rPh>
    <rPh sb="38" eb="42">
      <t>ユウコウキゲン</t>
    </rPh>
    <rPh sb="43" eb="45">
      <t>キニュウ</t>
    </rPh>
    <phoneticPr fontId="2"/>
  </si>
  <si>
    <t>　(12) 従業者の氏名・カナ・生年月日を記入してください。</t>
    <rPh sb="6" eb="9">
      <t>ジュウギョウシャ</t>
    </rPh>
    <rPh sb="10" eb="12">
      <t>シメイ</t>
    </rPh>
    <rPh sb="16" eb="20">
      <t>セイネンガッピ</t>
    </rPh>
    <rPh sb="21" eb="23">
      <t>キニュウ</t>
    </rPh>
    <phoneticPr fontId="2"/>
  </si>
  <si>
    <t>　(11) 福祉専門職員配置等加算のⅠ型又はⅡ型を算定する場合、資格名称をプルダウンより選択してください。</t>
    <rPh sb="6" eb="11">
      <t>フクシセンモンショク</t>
    </rPh>
    <rPh sb="11" eb="12">
      <t>イン</t>
    </rPh>
    <rPh sb="12" eb="14">
      <t>ハイチ</t>
    </rPh>
    <rPh sb="14" eb="15">
      <t>トウ</t>
    </rPh>
    <rPh sb="15" eb="17">
      <t>カサン</t>
    </rPh>
    <rPh sb="19" eb="20">
      <t>ガタ</t>
    </rPh>
    <rPh sb="20" eb="21">
      <t>マタ</t>
    </rPh>
    <rPh sb="22" eb="24">
      <t>ニガタ</t>
    </rPh>
    <rPh sb="25" eb="27">
      <t>サンテイ</t>
    </rPh>
    <rPh sb="29" eb="31">
      <t>バアイ</t>
    </rPh>
    <rPh sb="32" eb="34">
      <t>シカク</t>
    </rPh>
    <rPh sb="34" eb="36">
      <t>メイショウ</t>
    </rPh>
    <rPh sb="44" eb="46">
      <t>センタク</t>
    </rPh>
    <phoneticPr fontId="2"/>
  </si>
  <si>
    <t>　　  ※体制届の提出に際しては、4週分の入力で可とします。実績を表す場合には、暦月で入力ください。</t>
    <rPh sb="5" eb="8">
      <t>タイセイトドケ</t>
    </rPh>
    <rPh sb="9" eb="11">
      <t>テイシュツ</t>
    </rPh>
    <rPh sb="12" eb="13">
      <t>サイ</t>
    </rPh>
    <rPh sb="18" eb="19">
      <t>シュウ</t>
    </rPh>
    <rPh sb="19" eb="20">
      <t>ブン</t>
    </rPh>
    <rPh sb="21" eb="23">
      <t>ニュウリョク</t>
    </rPh>
    <rPh sb="24" eb="25">
      <t>カ</t>
    </rPh>
    <rPh sb="30" eb="32">
      <t>ジッセキ</t>
    </rPh>
    <rPh sb="33" eb="34">
      <t>アラワ</t>
    </rPh>
    <rPh sb="35" eb="37">
      <t>バアイ</t>
    </rPh>
    <rPh sb="40" eb="41">
      <t>コヨミ</t>
    </rPh>
    <rPh sb="41" eb="42">
      <t>ヅキ</t>
    </rPh>
    <rPh sb="43" eb="45">
      <t>ニュウリョク</t>
    </rPh>
    <phoneticPr fontId="2"/>
  </si>
  <si>
    <t>　(14)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</si>
  <si>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(15) 従業者ごとに、常勤換算（勤務延時間数÷常勤の従業者が1月に勤務すべき時間数）が自動計算されますので、誤りがないか確認してください。</t>
    <rPh sb="6" eb="9">
      <t>ジュウギョウシャ</t>
    </rPh>
    <rPh sb="13" eb="17">
      <t>ジョウキンカンサン</t>
    </rPh>
    <rPh sb="18" eb="20">
      <t>キンム</t>
    </rPh>
    <rPh sb="20" eb="21">
      <t>ノ</t>
    </rPh>
    <rPh sb="21" eb="24">
      <t>ジカンスウ</t>
    </rPh>
    <rPh sb="25" eb="27">
      <t>ジョウキン</t>
    </rPh>
    <rPh sb="28" eb="31">
      <t>ジュウギョウシャ</t>
    </rPh>
    <rPh sb="33" eb="34">
      <t>ツキ</t>
    </rPh>
    <rPh sb="35" eb="37">
      <t>キンム</t>
    </rPh>
    <rPh sb="40" eb="43">
      <t>ジカンスウ</t>
    </rPh>
    <rPh sb="45" eb="47">
      <t>ジドウ</t>
    </rPh>
    <rPh sb="47" eb="49">
      <t>ケイサン</t>
    </rPh>
    <rPh sb="56" eb="57">
      <t>アヤマ</t>
    </rPh>
    <rPh sb="62" eb="64">
      <t>カクニン</t>
    </rPh>
    <phoneticPr fontId="2"/>
  </si>
  <si>
    <t>　　  ※また、職員の加配の確認のため、基準職員として配置された日を除く常勤換算も自動計算されますので、誤りがないか確認してください。</t>
    <rPh sb="8" eb="10">
      <t>ショクイン</t>
    </rPh>
    <rPh sb="11" eb="13">
      <t>カハイ</t>
    </rPh>
    <rPh sb="14" eb="16">
      <t>カクニン</t>
    </rPh>
    <rPh sb="20" eb="24">
      <t>キジュンショクイン</t>
    </rPh>
    <rPh sb="27" eb="29">
      <t>ハイチ</t>
    </rPh>
    <rPh sb="32" eb="33">
      <t>ヒ</t>
    </rPh>
    <rPh sb="34" eb="35">
      <t>ノゾ</t>
    </rPh>
    <rPh sb="36" eb="40">
      <t>ジョウキンカンサン</t>
    </rPh>
    <phoneticPr fontId="2"/>
  </si>
  <si>
    <t>　(16)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</si>
  <si>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(18) （17）のうち医療的ケア児利用者数を入力してください。</t>
    <rPh sb="24" eb="26">
      <t>ニュウリョク</t>
    </rPh>
    <phoneticPr fontId="2"/>
  </si>
  <si>
    <t>　　　※計画の場合でも、一律に定員数を入力するのではなく、利用予定人数を入力してください。</t>
    <rPh sb="4" eb="6">
      <t>ケイカク</t>
    </rPh>
    <rPh sb="7" eb="9">
      <t>バアイ</t>
    </rPh>
    <rPh sb="12" eb="14">
      <t>イチリツ</t>
    </rPh>
    <rPh sb="15" eb="18">
      <t>テイインスウ</t>
    </rPh>
    <rPh sb="19" eb="21">
      <t>ニュウリョク</t>
    </rPh>
    <rPh sb="29" eb="35">
      <t>リヨウヨテイニンズウ</t>
    </rPh>
    <rPh sb="36" eb="38">
      <t>ニュウリョク</t>
    </rPh>
    <phoneticPr fontId="2"/>
  </si>
  <si>
    <t>(19) 利用者数に対して必要な基準職員数（児発センター又は重心を除く児発・放デイのみ）</t>
    <rPh sb="5" eb="8">
      <t>リヨウシャ</t>
    </rPh>
    <rPh sb="8" eb="9">
      <t>スウ</t>
    </rPh>
    <rPh sb="10" eb="11">
      <t>タイ</t>
    </rPh>
    <rPh sb="13" eb="15">
      <t>ヒツヨウ</t>
    </rPh>
    <rPh sb="16" eb="18">
      <t>キジュン</t>
    </rPh>
    <rPh sb="18" eb="20">
      <t>ショクイン</t>
    </rPh>
    <rPh sb="20" eb="21">
      <t>スウ</t>
    </rPh>
    <rPh sb="28" eb="29">
      <t>マタ</t>
    </rPh>
    <rPh sb="35" eb="36">
      <t>コ</t>
    </rPh>
    <rPh sb="36" eb="37">
      <t>ハツ</t>
    </rPh>
    <rPh sb="38" eb="39">
      <t>ホウ</t>
    </rPh>
    <phoneticPr fontId="2"/>
  </si>
  <si>
    <t>　　　※対象事業所以外の事業所は、表示される数値を無視してください。</t>
    <rPh sb="4" eb="6">
      <t>タイショウ</t>
    </rPh>
    <rPh sb="6" eb="9">
      <t>ジギョウショ</t>
    </rPh>
    <rPh sb="9" eb="11">
      <t>イガイ</t>
    </rPh>
    <rPh sb="12" eb="15">
      <t>ジギョウショ</t>
    </rPh>
    <rPh sb="17" eb="19">
      <t>ヒョウジ</t>
    </rPh>
    <rPh sb="22" eb="24">
      <t>スウチ</t>
    </rPh>
    <rPh sb="25" eb="27">
      <t>ムシ</t>
    </rPh>
    <phoneticPr fontId="2"/>
  </si>
  <si>
    <t>　(20) （19）に関して、１日の利用者数に対する基準職員の配置を満たしていれば「○」、満たしていなければ「×」が表示されます。</t>
    <rPh sb="11" eb="12">
      <t>カン</t>
    </rPh>
    <rPh sb="16" eb="17">
      <t>ニチ</t>
    </rPh>
    <rPh sb="18" eb="21">
      <t>リヨウシャ</t>
    </rPh>
    <rPh sb="21" eb="22">
      <t>スウ</t>
    </rPh>
    <rPh sb="23" eb="24">
      <t>タイ</t>
    </rPh>
    <rPh sb="34" eb="35">
      <t>ミ</t>
    </rPh>
    <rPh sb="45" eb="46">
      <t>ミ</t>
    </rPh>
    <rPh sb="58" eb="60">
      <t>ヒョウジ</t>
    </rPh>
    <phoneticPr fontId="2"/>
  </si>
  <si>
    <t>その他加配加算対象従業者</t>
    <rPh sb="2" eb="3">
      <t>タ</t>
    </rPh>
    <rPh sb="3" eb="5">
      <t>カハイ</t>
    </rPh>
    <rPh sb="5" eb="7">
      <t>カサン</t>
    </rPh>
    <rPh sb="7" eb="9">
      <t>タイショウ</t>
    </rPh>
    <rPh sb="9" eb="12">
      <t>ジュウギョウシャ</t>
    </rPh>
    <phoneticPr fontId="2"/>
  </si>
  <si>
    <r>
      <t>(20) 基準職員配置状況の</t>
    </r>
    <r>
      <rPr>
        <b/>
        <u/>
        <sz val="12"/>
        <rFont val="HGSｺﾞｼｯｸM"/>
        <family val="3"/>
        <charset val="128"/>
      </rPr>
      <t>仮判定（※）</t>
    </r>
    <r>
      <rPr>
        <sz val="12"/>
        <rFont val="HGSｺﾞｼｯｸM"/>
        <family val="3"/>
        <charset val="128"/>
      </rPr>
      <t>（児発センター又は重心を除く児発・放デイのみ）</t>
    </r>
    <rPh sb="5" eb="7">
      <t>キジュン</t>
    </rPh>
    <rPh sb="7" eb="9">
      <t>ショクイン</t>
    </rPh>
    <rPh sb="9" eb="11">
      <t>ハイチ</t>
    </rPh>
    <rPh sb="11" eb="13">
      <t>ジョウキョウ</t>
    </rPh>
    <rPh sb="14" eb="15">
      <t>カリ</t>
    </rPh>
    <rPh sb="15" eb="17">
      <t>ハンテイ</t>
    </rPh>
    <phoneticPr fontId="2"/>
  </si>
  <si>
    <t>訪問支援員</t>
    <rPh sb="0" eb="5">
      <t>ホウモンシエンイン</t>
    </rPh>
    <phoneticPr fontId="2"/>
  </si>
  <si>
    <t>訪問支援員特別加算対象</t>
    <rPh sb="0" eb="4">
      <t>ホウモンシエン</t>
    </rPh>
    <rPh sb="4" eb="5">
      <t>イン</t>
    </rPh>
    <rPh sb="5" eb="9">
      <t>トクベツカサン</t>
    </rPh>
    <rPh sb="9" eb="11">
      <t>タイショウ</t>
    </rPh>
    <phoneticPr fontId="2"/>
  </si>
  <si>
    <t>　　  実際の給付費請求時等、実績を確認する場合は、「実績」を選択し、暦月分で勤務時間を入力してください。</t>
    <rPh sb="4" eb="6">
      <t>ジッサイ</t>
    </rPh>
    <rPh sb="7" eb="10">
      <t>キュウフヒ</t>
    </rPh>
    <rPh sb="10" eb="13">
      <t>セイキュウジ</t>
    </rPh>
    <rPh sb="13" eb="14">
      <t>トウ</t>
    </rPh>
    <rPh sb="15" eb="17">
      <t>ジッセキ</t>
    </rPh>
    <rPh sb="18" eb="20">
      <t>カクニン</t>
    </rPh>
    <rPh sb="22" eb="24">
      <t>バアイ</t>
    </rPh>
    <rPh sb="27" eb="29">
      <t>ジッセキ</t>
    </rPh>
    <rPh sb="31" eb="33">
      <t>センタク</t>
    </rPh>
    <rPh sb="35" eb="36">
      <t>コヨミ</t>
    </rPh>
    <rPh sb="36" eb="37">
      <t>ツキ</t>
    </rPh>
    <rPh sb="37" eb="38">
      <t>ブン</t>
    </rPh>
    <rPh sb="39" eb="41">
      <t>キンム</t>
    </rPh>
    <rPh sb="41" eb="43">
      <t>ジカン</t>
    </rPh>
    <rPh sb="44" eb="46">
      <t>ニュウリョク</t>
    </rPh>
    <phoneticPr fontId="2"/>
  </si>
  <si>
    <t>　(6) 当該サービス提供単位のサービス提供時間を入力してください。（サービス提供時間とは、運営規定に定める標準的なサービス提供時間です。）</t>
    <rPh sb="5" eb="7">
      <t>トウガイ</t>
    </rPh>
    <rPh sb="11" eb="13">
      <t>テイキョウ</t>
    </rPh>
    <rPh sb="13" eb="15">
      <t>タンイ</t>
    </rPh>
    <rPh sb="20" eb="22">
      <t>テイキョウ</t>
    </rPh>
    <rPh sb="22" eb="24">
      <t>ジカン</t>
    </rPh>
    <rPh sb="25" eb="27">
      <t>ニュウリョク</t>
    </rPh>
    <rPh sb="39" eb="43">
      <t>テイキョウジカン</t>
    </rPh>
    <phoneticPr fontId="2"/>
  </si>
  <si>
    <t>　　※営業時間とは、利用人数に応じた基準人員を配置している時間のことです。運営規定に定める営業時間と一致しているか、必ず確認してください。</t>
    <rPh sb="3" eb="7">
      <t>エイギョウジカン</t>
    </rPh>
    <rPh sb="10" eb="14">
      <t>リヨウニンズウ</t>
    </rPh>
    <rPh sb="15" eb="16">
      <t>オウ</t>
    </rPh>
    <rPh sb="18" eb="22">
      <t>キジュンジンイン</t>
    </rPh>
    <rPh sb="23" eb="25">
      <t>ハイチ</t>
    </rPh>
    <rPh sb="29" eb="31">
      <t>ジカン</t>
    </rPh>
    <rPh sb="37" eb="41">
      <t>ウンエイキテイ</t>
    </rPh>
    <rPh sb="42" eb="43">
      <t>サダ</t>
    </rPh>
    <rPh sb="45" eb="49">
      <t>エイギョウジカン</t>
    </rPh>
    <rPh sb="50" eb="52">
      <t>イッチ</t>
    </rPh>
    <rPh sb="58" eb="59">
      <t>カナラ</t>
    </rPh>
    <rPh sb="60" eb="62">
      <t>カクニン</t>
    </rPh>
    <phoneticPr fontId="2"/>
  </si>
  <si>
    <t>　　※なお、常勤の職員は、営業時間に関わらず、常勤の時間を当該サービスの業務に従事する必要があります。</t>
    <rPh sb="6" eb="8">
      <t>ジョウキン</t>
    </rPh>
    <rPh sb="9" eb="11">
      <t>ショクイン</t>
    </rPh>
    <rPh sb="13" eb="17">
      <t>エイギョウジカン</t>
    </rPh>
    <rPh sb="18" eb="19">
      <t>カカ</t>
    </rPh>
    <rPh sb="23" eb="25">
      <t>ジョウキン</t>
    </rPh>
    <rPh sb="26" eb="28">
      <t>ジカン</t>
    </rPh>
    <rPh sb="29" eb="31">
      <t>トウガイ</t>
    </rPh>
    <rPh sb="36" eb="38">
      <t>ギョウム</t>
    </rPh>
    <rPh sb="39" eb="41">
      <t>ジュウジ</t>
    </rPh>
    <rPh sb="43" eb="45">
      <t>ヒツヨウ</t>
    </rPh>
    <phoneticPr fontId="2"/>
  </si>
  <si>
    <t>運営規定に定めるサービス提供時間：利用児童に対する事業所の標準的なサービス提供時間</t>
    <rPh sb="0" eb="4">
      <t>ウンエイキテイ</t>
    </rPh>
    <rPh sb="5" eb="6">
      <t>サダ</t>
    </rPh>
    <rPh sb="12" eb="14">
      <t>テイキョウ</t>
    </rPh>
    <rPh sb="14" eb="16">
      <t>ジカン</t>
    </rPh>
    <rPh sb="17" eb="19">
      <t>リヨウ</t>
    </rPh>
    <rPh sb="19" eb="21">
      <t>ジドウ</t>
    </rPh>
    <rPh sb="22" eb="23">
      <t>タイ</t>
    </rPh>
    <rPh sb="25" eb="28">
      <t>ジギョウショ</t>
    </rPh>
    <rPh sb="29" eb="32">
      <t>ヒョウジュンテキ</t>
    </rPh>
    <rPh sb="37" eb="39">
      <t>テイキョウ</t>
    </rPh>
    <rPh sb="39" eb="41">
      <t>ジカン</t>
    </rPh>
    <phoneticPr fontId="2"/>
  </si>
  <si>
    <r>
      <t>　　　当該事業所における勤務時間が、当該事業所において定められている常勤の従業者が勤務すべき時間数に達していることをいいます。
　　　</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7" eb="69">
      <t>コヨウ</t>
    </rPh>
    <rPh sb="70" eb="72">
      <t>ケイタイ</t>
    </rPh>
    <rPh sb="73" eb="75">
      <t>コウリョ</t>
    </rPh>
    <phoneticPr fontId="2"/>
  </si>
  <si>
    <t>　(10) 資格証や研修終了証、実務経験証明書等の提出状況を選択してください。これまでに市に提出済みのものは「提出済」を、
　　　 今回新たに資格の報告をする場合には「新規提出」を選択し、資格証等を添付してください。</t>
    <rPh sb="6" eb="9">
      <t>シカクショウ</t>
    </rPh>
    <rPh sb="10" eb="12">
      <t>ケンシュウ</t>
    </rPh>
    <rPh sb="12" eb="15">
      <t>シュウリョウショウ</t>
    </rPh>
    <rPh sb="16" eb="18">
      <t>ジツム</t>
    </rPh>
    <rPh sb="18" eb="20">
      <t>ケイケン</t>
    </rPh>
    <rPh sb="20" eb="24">
      <t>ショウメイショナド</t>
    </rPh>
    <rPh sb="25" eb="27">
      <t>テイシュツ</t>
    </rPh>
    <rPh sb="27" eb="29">
      <t>ジョウキョウ</t>
    </rPh>
    <rPh sb="30" eb="32">
      <t>センタク</t>
    </rPh>
    <rPh sb="44" eb="45">
      <t>シ</t>
    </rPh>
    <rPh sb="46" eb="48">
      <t>テイシュツ</t>
    </rPh>
    <rPh sb="48" eb="49">
      <t>ズ</t>
    </rPh>
    <rPh sb="55" eb="57">
      <t>テイシュツ</t>
    </rPh>
    <rPh sb="57" eb="58">
      <t>ズ</t>
    </rPh>
    <rPh sb="66" eb="68">
      <t>コンカイ</t>
    </rPh>
    <rPh sb="68" eb="69">
      <t>アラ</t>
    </rPh>
    <rPh sb="71" eb="73">
      <t>シカク</t>
    </rPh>
    <rPh sb="74" eb="76">
      <t>ホウコク</t>
    </rPh>
    <rPh sb="79" eb="81">
      <t>バアイ</t>
    </rPh>
    <rPh sb="84" eb="86">
      <t>シンキ</t>
    </rPh>
    <rPh sb="86" eb="88">
      <t>テイシュツ</t>
    </rPh>
    <rPh sb="90" eb="92">
      <t>センタク</t>
    </rPh>
    <rPh sb="94" eb="98">
      <t>シカクショウトウ</t>
    </rPh>
    <rPh sb="99" eb="101">
      <t>テンプ</t>
    </rPh>
    <phoneticPr fontId="2"/>
  </si>
  <si>
    <t>　(13)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2"/>
  </si>
  <si>
    <t>　　  ※看護職員の場合、勤務時間の下のセルにおいて、基準職員としての配置、医ケア基本報酬に対応する配置、医療連携体制加算に対応する
          配置のいずれかを、プルダウンより選択してください。</t>
    <rPh sb="5" eb="9">
      <t>カンゴショクイン</t>
    </rPh>
    <rPh sb="10" eb="12">
      <t>バアイ</t>
    </rPh>
    <rPh sb="27" eb="31">
      <t>キジュンショクイン</t>
    </rPh>
    <rPh sb="35" eb="37">
      <t>ハイチ</t>
    </rPh>
    <rPh sb="38" eb="39">
      <t>イ</t>
    </rPh>
    <rPh sb="41" eb="45">
      <t>キホンホウシュウ</t>
    </rPh>
    <rPh sb="46" eb="48">
      <t>タイオウ</t>
    </rPh>
    <rPh sb="50" eb="52">
      <t>ハイチ</t>
    </rPh>
    <rPh sb="53" eb="59">
      <t>イリョウレンケイタイセイ</t>
    </rPh>
    <rPh sb="59" eb="61">
      <t>カサン</t>
    </rPh>
    <rPh sb="62" eb="64">
      <t>タイオウ</t>
    </rPh>
    <rPh sb="77" eb="79">
      <t>ハイチ</t>
    </rPh>
    <phoneticPr fontId="2"/>
  </si>
  <si>
    <t>　(17) １日ごとの利用者数を入力してください。措置児童及び市外支給決定児童を含めますが、欠席者及び欠席時対応加算算定児童は除いてください。</t>
    <rPh sb="7" eb="8">
      <t>ニチ</t>
    </rPh>
    <rPh sb="11" eb="14">
      <t>リヨウシャ</t>
    </rPh>
    <rPh sb="14" eb="15">
      <t>スウ</t>
    </rPh>
    <rPh sb="16" eb="18">
      <t>ニュウリョク</t>
    </rPh>
    <rPh sb="48" eb="49">
      <t>シャ</t>
    </rPh>
    <rPh sb="49" eb="50">
      <t>オヨ</t>
    </rPh>
    <phoneticPr fontId="2"/>
  </si>
  <si>
    <r>
      <t>　(19) 児童発達支援センター又は主として重症心身障害児を対象とする事業所</t>
    </r>
    <r>
      <rPr>
        <u/>
        <sz val="12"/>
        <rFont val="HGSｺﾞｼｯｸM"/>
        <family val="3"/>
        <charset val="128"/>
      </rPr>
      <t>を除く</t>
    </r>
    <r>
      <rPr>
        <sz val="12"/>
        <rFont val="HGSｺﾞｼｯｸM"/>
        <family val="3"/>
        <charset val="128"/>
      </rPr>
      <t>児童発達支援・放課後等デイサービス事業所における１日の</t>
    </r>
    <rPh sb="6" eb="12">
      <t>ジドウハッタツシエン</t>
    </rPh>
    <rPh sb="16" eb="17">
      <t>マタ</t>
    </rPh>
    <rPh sb="39" eb="40">
      <t>ノゾ</t>
    </rPh>
    <rPh sb="41" eb="47">
      <t>ジドウハッタツシエン</t>
    </rPh>
    <rPh sb="48" eb="52">
      <t>ホウカゴトウ</t>
    </rPh>
    <rPh sb="58" eb="61">
      <t>ジギョウショ</t>
    </rPh>
    <rPh sb="66" eb="67">
      <t>ニチ</t>
    </rPh>
    <phoneticPr fontId="2"/>
  </si>
  <si>
    <t>開所日数</t>
    <rPh sb="0" eb="4">
      <t>カイショニッスウ</t>
    </rPh>
    <phoneticPr fontId="2"/>
  </si>
  <si>
    <r>
      <t>(17) 利用者数（措置児童及び市外支給決定児童を含む）※</t>
    </r>
    <r>
      <rPr>
        <u/>
        <sz val="12"/>
        <rFont val="HGSｺﾞｼｯｸM"/>
        <family val="3"/>
        <charset val="128"/>
      </rPr>
      <t>欠席児童及び欠席時対応加算算定児童は除く</t>
    </r>
    <rPh sb="10" eb="12">
      <t>ソチ</t>
    </rPh>
    <rPh sb="12" eb="14">
      <t>ジドウ</t>
    </rPh>
    <rPh sb="14" eb="15">
      <t>オヨ</t>
    </rPh>
    <rPh sb="16" eb="18">
      <t>シガイ</t>
    </rPh>
    <rPh sb="18" eb="20">
      <t>シキュウ</t>
    </rPh>
    <rPh sb="20" eb="22">
      <t>ケッテイ</t>
    </rPh>
    <rPh sb="22" eb="24">
      <t>ジドウ</t>
    </rPh>
    <rPh sb="25" eb="26">
      <t>フク</t>
    </rPh>
    <rPh sb="29" eb="31">
      <t>ケッセキ</t>
    </rPh>
    <rPh sb="31" eb="33">
      <t>ジドウ</t>
    </rPh>
    <rPh sb="33" eb="34">
      <t>オヨ</t>
    </rPh>
    <rPh sb="35" eb="42">
      <t>ケッセキジタイオウカサン</t>
    </rPh>
    <rPh sb="42" eb="44">
      <t>サンテイ</t>
    </rPh>
    <rPh sb="44" eb="46">
      <t>ジドウ</t>
    </rPh>
    <rPh sb="47" eb="48">
      <t>ノゾ</t>
    </rPh>
    <phoneticPr fontId="2"/>
  </si>
  <si>
    <t>常・休：</t>
    <rPh sb="0" eb="1">
      <t>ジョウ</t>
    </rPh>
    <rPh sb="2" eb="3">
      <t>キュウ</t>
    </rPh>
    <phoneticPr fontId="2"/>
  </si>
  <si>
    <t>非・休：</t>
    <rPh sb="0" eb="1">
      <t>ヒ</t>
    </rPh>
    <rPh sb="2" eb="3">
      <t>キュウ</t>
    </rPh>
    <phoneticPr fontId="2"/>
  </si>
  <si>
    <r>
      <rPr>
        <b/>
        <u/>
        <sz val="11"/>
        <color theme="1"/>
        <rFont val="游ゴシック"/>
        <family val="3"/>
        <charset val="128"/>
        <scheme val="minor"/>
      </rPr>
      <t>非常勤職員</t>
    </r>
    <r>
      <rPr>
        <sz val="11"/>
        <color theme="1"/>
        <rFont val="游ゴシック"/>
        <family val="2"/>
        <charset val="128"/>
        <scheme val="minor"/>
      </rPr>
      <t>の休暇（有給休暇等）
※基準配置はできず、常勤換算にも算入できない。</t>
    </r>
    <rPh sb="0" eb="3">
      <t>ヒジョウキン</t>
    </rPh>
    <phoneticPr fontId="2"/>
  </si>
  <si>
    <t>遅出(1)</t>
    <rPh sb="0" eb="2">
      <t>オソデ</t>
    </rPh>
    <phoneticPr fontId="2"/>
  </si>
  <si>
    <t>遅出(2)</t>
    <rPh sb="0" eb="2">
      <t>オソデ</t>
    </rPh>
    <phoneticPr fontId="2"/>
  </si>
  <si>
    <r>
      <rPr>
        <u/>
        <sz val="11"/>
        <color theme="1"/>
        <rFont val="游ゴシック"/>
        <family val="3"/>
        <charset val="128"/>
        <scheme val="minor"/>
      </rPr>
      <t>事業に係る</t>
    </r>
    <r>
      <rPr>
        <sz val="11"/>
        <color theme="1"/>
        <rFont val="游ゴシック"/>
        <family val="2"/>
        <charset val="128"/>
        <scheme val="minor"/>
      </rPr>
      <t>出張・研修
※基準配置はできないが、</t>
    </r>
    <r>
      <rPr>
        <b/>
        <sz val="11"/>
        <color theme="1"/>
        <rFont val="游ゴシック"/>
        <family val="3"/>
        <charset val="128"/>
        <scheme val="minor"/>
      </rPr>
      <t>常勤換算には算入できる</t>
    </r>
    <r>
      <rPr>
        <sz val="11"/>
        <color theme="1"/>
        <rFont val="游ゴシック"/>
        <family val="2"/>
        <charset val="128"/>
        <scheme val="minor"/>
      </rPr>
      <t>。</t>
    </r>
    <rPh sb="0" eb="2">
      <t>ジギョウ</t>
    </rPh>
    <rPh sb="3" eb="4">
      <t>カカ</t>
    </rPh>
    <rPh sb="5" eb="7">
      <t>シュッチョウ</t>
    </rPh>
    <rPh sb="8" eb="10">
      <t>ケンシュウ</t>
    </rPh>
    <phoneticPr fontId="2"/>
  </si>
  <si>
    <t>終了証発行日</t>
    <rPh sb="0" eb="3">
      <t>シュウリョウショウ</t>
    </rPh>
    <rPh sb="3" eb="6">
      <t>ハッコウビ</t>
    </rPh>
    <phoneticPr fontId="2"/>
  </si>
  <si>
    <t>有効期限</t>
    <rPh sb="0" eb="4">
      <t>ユウコウキゲン</t>
    </rPh>
    <phoneticPr fontId="2"/>
  </si>
  <si>
    <t>児発管または基準職員の欠如</t>
    <rPh sb="0" eb="1">
      <t>コ</t>
    </rPh>
    <rPh sb="1" eb="2">
      <t>ハツ</t>
    </rPh>
    <rPh sb="2" eb="3">
      <t>カン</t>
    </rPh>
    <rPh sb="6" eb="10">
      <t>キジュンショクイン</t>
    </rPh>
    <rPh sb="11" eb="13">
      <t>ケツジョ</t>
    </rPh>
    <phoneticPr fontId="2"/>
  </si>
  <si>
    <r>
      <rPr>
        <b/>
        <u/>
        <sz val="11"/>
        <color theme="1"/>
        <rFont val="游ゴシック"/>
        <family val="3"/>
        <charset val="128"/>
        <scheme val="minor"/>
      </rPr>
      <t>常勤職員</t>
    </r>
    <r>
      <rPr>
        <sz val="11"/>
        <color theme="1"/>
        <rFont val="游ゴシック"/>
        <family val="2"/>
        <charset val="128"/>
        <scheme val="minor"/>
      </rPr>
      <t>の</t>
    </r>
    <r>
      <rPr>
        <sz val="11"/>
        <color theme="1"/>
        <rFont val="游ゴシック"/>
        <family val="3"/>
        <charset val="128"/>
        <scheme val="minor"/>
      </rPr>
      <t>休暇（有給休暇等）
※基準配置はできないが、</t>
    </r>
    <r>
      <rPr>
        <b/>
        <sz val="11"/>
        <color theme="1"/>
        <rFont val="游ゴシック"/>
        <family val="3"/>
        <charset val="128"/>
        <scheme val="minor"/>
      </rPr>
      <t>常勤換算には算入できる</t>
    </r>
    <r>
      <rPr>
        <sz val="11"/>
        <color theme="1"/>
        <rFont val="游ゴシック"/>
        <family val="3"/>
        <charset val="128"/>
        <scheme val="minor"/>
      </rPr>
      <t>ため、通常の勤務時間を入力する。</t>
    </r>
    <rPh sb="0" eb="2">
      <t>ジョウキン</t>
    </rPh>
    <rPh sb="2" eb="4">
      <t>ショクイン</t>
    </rPh>
    <rPh sb="5" eb="7">
      <t>キュウカ</t>
    </rPh>
    <rPh sb="8" eb="10">
      <t>ユウキュウ</t>
    </rPh>
    <rPh sb="10" eb="12">
      <t>キュウカ</t>
    </rPh>
    <rPh sb="12" eb="13">
      <t>ナド</t>
    </rPh>
    <rPh sb="16" eb="20">
      <t>キジュンハイチ</t>
    </rPh>
    <rPh sb="27" eb="31">
      <t>ジョウキンカンサン</t>
    </rPh>
    <rPh sb="33" eb="35">
      <t>サンニュウ</t>
    </rPh>
    <rPh sb="41" eb="43">
      <t>ツウジョウ</t>
    </rPh>
    <rPh sb="44" eb="46">
      <t>キンム</t>
    </rPh>
    <rPh sb="46" eb="48">
      <t>ジカン</t>
    </rPh>
    <rPh sb="49" eb="51">
      <t>ニュウリョク</t>
    </rPh>
    <phoneticPr fontId="2"/>
  </si>
  <si>
    <t>(9)
児発管：研修・受講日
児発管を除く：職種等</t>
    <rPh sb="4" eb="5">
      <t>コ</t>
    </rPh>
    <rPh sb="5" eb="6">
      <t>ハツ</t>
    </rPh>
    <rPh sb="6" eb="7">
      <t>カン</t>
    </rPh>
    <rPh sb="8" eb="10">
      <t>ケンシュウ</t>
    </rPh>
    <rPh sb="11" eb="13">
      <t>ジュコウ</t>
    </rPh>
    <rPh sb="13" eb="14">
      <t>ヒ</t>
    </rPh>
    <rPh sb="19" eb="20">
      <t>ノゾ</t>
    </rPh>
    <rPh sb="22" eb="24">
      <t>ショクシュ</t>
    </rPh>
    <rPh sb="24" eb="25">
      <t>トウ</t>
    </rPh>
    <phoneticPr fontId="2"/>
  </si>
  <si>
    <r>
      <t>　　  ※</t>
    </r>
    <r>
      <rPr>
        <b/>
        <sz val="12"/>
        <color rgb="FFFF0000"/>
        <rFont val="HGSｺﾞｼｯｸM"/>
        <family val="3"/>
        <charset val="128"/>
      </rPr>
      <t>基準職員として配置する職員</t>
    </r>
    <r>
      <rPr>
        <sz val="12"/>
        <color rgb="FFFF0000"/>
        <rFont val="HGSｺﾞｼｯｸM"/>
        <family val="3"/>
        <charset val="128"/>
      </rPr>
      <t>は、</t>
    </r>
    <r>
      <rPr>
        <b/>
        <u/>
        <sz val="12"/>
        <color rgb="FFFF0000"/>
        <rFont val="HGSｺﾞｼｯｸM"/>
        <family val="3"/>
        <charset val="128"/>
      </rPr>
      <t>必ず</t>
    </r>
    <r>
      <rPr>
        <sz val="12"/>
        <color rgb="FFFF0000"/>
        <rFont val="HGSｺﾞｼｯｸM"/>
        <family val="3"/>
        <charset val="128"/>
      </rPr>
      <t>勤務時間の下のセルにおいて「基準」をプルダウンより選択してください。</t>
    </r>
    <rPh sb="5" eb="9">
      <t>キジュンショクイン</t>
    </rPh>
    <rPh sb="12" eb="14">
      <t>ハイチ</t>
    </rPh>
    <rPh sb="16" eb="18">
      <t>ショクイン</t>
    </rPh>
    <rPh sb="20" eb="21">
      <t>カナラ</t>
    </rPh>
    <rPh sb="22" eb="26">
      <t>キンムジカン</t>
    </rPh>
    <rPh sb="27" eb="28">
      <t>シタ</t>
    </rPh>
    <rPh sb="36" eb="38">
      <t>キジュン</t>
    </rPh>
    <rPh sb="47" eb="49">
      <t>センタク</t>
    </rPh>
    <phoneticPr fontId="2"/>
  </si>
  <si>
    <t>主たる障害種別（</t>
    <rPh sb="0" eb="1">
      <t>シュ</t>
    </rPh>
    <rPh sb="3" eb="5">
      <t>ショウガイ</t>
    </rPh>
    <rPh sb="5" eb="7">
      <t>シュベツ</t>
    </rPh>
    <phoneticPr fontId="2"/>
  </si>
  <si>
    <t>主たる障害種別</t>
    <rPh sb="0" eb="1">
      <t>シュ</t>
    </rPh>
    <rPh sb="3" eb="5">
      <t>ショウガイ</t>
    </rPh>
    <rPh sb="5" eb="7">
      <t>シュベツ</t>
    </rPh>
    <phoneticPr fontId="2"/>
  </si>
  <si>
    <t>多機能の特例の有無（</t>
    <rPh sb="0" eb="3">
      <t>タキノウ</t>
    </rPh>
    <rPh sb="4" eb="6">
      <t>トクレイ</t>
    </rPh>
    <rPh sb="7" eb="9">
      <t>ウム</t>
    </rPh>
    <phoneticPr fontId="2"/>
  </si>
  <si>
    <t>報酬定員区分</t>
    <rPh sb="0" eb="2">
      <t>ホウシュウ</t>
    </rPh>
    <rPh sb="2" eb="4">
      <t>テイイン</t>
    </rPh>
    <rPh sb="4" eb="6">
      <t>クブン</t>
    </rPh>
    <phoneticPr fontId="2"/>
  </si>
  <si>
    <t>重症心身障害　以外</t>
    <rPh sb="0" eb="2">
      <t>ジュウショウ</t>
    </rPh>
    <rPh sb="2" eb="4">
      <t>シンシン</t>
    </rPh>
    <rPh sb="4" eb="6">
      <t>ショウガイ</t>
    </rPh>
    <rPh sb="7" eb="9">
      <t>イガイ</t>
    </rPh>
    <phoneticPr fontId="2"/>
  </si>
  <si>
    <t>重症心身障害</t>
    <rPh sb="0" eb="2">
      <t>ジュウショウ</t>
    </rPh>
    <rPh sb="2" eb="4">
      <t>シンシン</t>
    </rPh>
    <rPh sb="4" eb="6">
      <t>ショウガイ</t>
    </rPh>
    <phoneticPr fontId="2"/>
  </si>
  <si>
    <t>予定</t>
  </si>
  <si>
    <t>運営規定に定める営業時間：基準人員を配置する時間</t>
    <rPh sb="0" eb="4">
      <t>ウンエイキテイ</t>
    </rPh>
    <rPh sb="5" eb="6">
      <t>サダ</t>
    </rPh>
    <rPh sb="8" eb="10">
      <t>エイギョウ</t>
    </rPh>
    <rPh sb="10" eb="12">
      <t>ジカン</t>
    </rPh>
    <rPh sb="13" eb="17">
      <t>キジュンジンイン</t>
    </rPh>
    <rPh sb="18" eb="20">
      <t>ハイチ</t>
    </rPh>
    <rPh sb="22" eb="24">
      <t>ジカン</t>
    </rPh>
    <phoneticPr fontId="2"/>
  </si>
  <si>
    <t>事業者は、人員基準を遵守してサービスの提供を行う必要があり、それを確認するための「勤務の体制及び勤務形態一覧表」は、サービス提供の対価としての報酬（給付費）算定の基礎となるため、提出書類と勤務実態が異なる状況が発覚した場合には、行政処分や刑事告訴の対象となる可能性がありますので、正確に記入してください。
（不正事例：実際には雇用していない、又は勤務していない従業者を記入する。実務経験証明書の偽造。常勤の勤務時間内に事業所内外の他サービスや別事業に従事しており、実際には常勤の時間勤務していないにも関わらず常勤職員として記入する。）</t>
    <rPh sb="0" eb="3">
      <t>ジギョウシャ</t>
    </rPh>
    <rPh sb="10" eb="12">
      <t>ジュンシュ</t>
    </rPh>
    <rPh sb="22" eb="23">
      <t>オコナ</t>
    </rPh>
    <rPh sb="24" eb="26">
      <t>ヒツヨウ</t>
    </rPh>
    <rPh sb="33" eb="35">
      <t>カクニン</t>
    </rPh>
    <rPh sb="41" eb="43">
      <t>キンム</t>
    </rPh>
    <rPh sb="52" eb="54">
      <t>イチラン</t>
    </rPh>
    <rPh sb="54" eb="55">
      <t>ヒョウ</t>
    </rPh>
    <rPh sb="62" eb="64">
      <t>テイキョウ</t>
    </rPh>
    <rPh sb="65" eb="67">
      <t>タイカ</t>
    </rPh>
    <rPh sb="71" eb="73">
      <t>ホウシュウ</t>
    </rPh>
    <rPh sb="74" eb="77">
      <t>キュウフヒ</t>
    </rPh>
    <rPh sb="78" eb="80">
      <t>サンテイ</t>
    </rPh>
    <rPh sb="81" eb="83">
      <t>キソ</t>
    </rPh>
    <rPh sb="89" eb="91">
      <t>テイシュツ</t>
    </rPh>
    <rPh sb="91" eb="93">
      <t>ショルイ</t>
    </rPh>
    <rPh sb="94" eb="96">
      <t>キンム</t>
    </rPh>
    <rPh sb="96" eb="98">
      <t>ジッタイ</t>
    </rPh>
    <rPh sb="99" eb="100">
      <t>コト</t>
    </rPh>
    <rPh sb="102" eb="104">
      <t>ジョウキョウ</t>
    </rPh>
    <rPh sb="105" eb="107">
      <t>ハッカク</t>
    </rPh>
    <rPh sb="109" eb="111">
      <t>バアイ</t>
    </rPh>
    <rPh sb="114" eb="118">
      <t>ギョウセイショブン</t>
    </rPh>
    <rPh sb="119" eb="123">
      <t>ケイジコクソ</t>
    </rPh>
    <rPh sb="124" eb="126">
      <t>タイショウ</t>
    </rPh>
    <rPh sb="129" eb="132">
      <t>カノウセイ</t>
    </rPh>
    <rPh sb="140" eb="142">
      <t>セイカク</t>
    </rPh>
    <rPh sb="143" eb="145">
      <t>キニュウ</t>
    </rPh>
    <rPh sb="156" eb="158">
      <t>ジレイ</t>
    </rPh>
    <phoneticPr fontId="2"/>
  </si>
  <si>
    <t>　・最初に「年月欄」「サービス種別」「主たる障害種別」「事業所名」「多機能の特例の有無」を入力してください。</t>
    <rPh sb="2" eb="4">
      <t>サイショ</t>
    </rPh>
    <rPh sb="6" eb="8">
      <t>ネンゲツ</t>
    </rPh>
    <rPh sb="8" eb="9">
      <t>ラン</t>
    </rPh>
    <rPh sb="15" eb="17">
      <t>シュベツ</t>
    </rPh>
    <rPh sb="19" eb="20">
      <t>シュ</t>
    </rPh>
    <rPh sb="22" eb="24">
      <t>ショウガイ</t>
    </rPh>
    <rPh sb="24" eb="26">
      <t>シュベツ</t>
    </rPh>
    <rPh sb="28" eb="31">
      <t>ジギョウショ</t>
    </rPh>
    <rPh sb="31" eb="32">
      <t>メイ</t>
    </rPh>
    <rPh sb="34" eb="37">
      <t>タキノウ</t>
    </rPh>
    <rPh sb="38" eb="40">
      <t>トクレイ</t>
    </rPh>
    <rPh sb="41" eb="43">
      <t>ウム</t>
    </rPh>
    <rPh sb="45" eb="47">
      <t>ニュウリョク</t>
    </rPh>
    <phoneticPr fontId="2"/>
  </si>
  <si>
    <t>　(4) 利用定員数を入力してください。多機能型等の特例を適用する場合の定員数を入力してください。</t>
    <rPh sb="5" eb="7">
      <t>リヨウ</t>
    </rPh>
    <rPh sb="7" eb="9">
      <t>テイイン</t>
    </rPh>
    <rPh sb="9" eb="10">
      <t>スウ</t>
    </rPh>
    <rPh sb="11" eb="13">
      <t>ニュウリョク</t>
    </rPh>
    <rPh sb="20" eb="23">
      <t>タキノウ</t>
    </rPh>
    <rPh sb="23" eb="24">
      <t>ガタ</t>
    </rPh>
    <rPh sb="24" eb="25">
      <t>トウ</t>
    </rPh>
    <rPh sb="26" eb="28">
      <t>トクレイ</t>
    </rPh>
    <rPh sb="29" eb="31">
      <t>テキヨウ</t>
    </rPh>
    <rPh sb="33" eb="35">
      <t>バアイ</t>
    </rPh>
    <rPh sb="36" eb="39">
      <t>テイインスウ</t>
    </rPh>
    <rPh sb="37" eb="38">
      <t>キテイ</t>
    </rPh>
    <rPh sb="38" eb="39">
      <t>スウ</t>
    </rPh>
    <rPh sb="40" eb="42">
      <t>ニュウリョク</t>
    </rPh>
    <phoneticPr fontId="2"/>
  </si>
  <si>
    <t>　(1) 「予定」・「実績」のいずれかを選択してください。</t>
    <rPh sb="6" eb="8">
      <t>ヨテイ</t>
    </rPh>
    <rPh sb="11" eb="13">
      <t>ジッセキ</t>
    </rPh>
    <rPh sb="20" eb="22">
      <t>センタク</t>
    </rPh>
    <phoneticPr fontId="2"/>
  </si>
  <si>
    <t>　　  あらかじめ市に提出する給付費算定に係る体制届の作成時には、「予定」を選択し、４週分の勤務時間を入力してください。</t>
    <rPh sb="9" eb="10">
      <t>シ</t>
    </rPh>
    <rPh sb="11" eb="13">
      <t>テイシュツ</t>
    </rPh>
    <rPh sb="15" eb="20">
      <t>キュウフヒサンテイ</t>
    </rPh>
    <rPh sb="21" eb="22">
      <t>カカ</t>
    </rPh>
    <rPh sb="23" eb="26">
      <t>タイセイトドケ</t>
    </rPh>
    <rPh sb="27" eb="29">
      <t>サクセイ</t>
    </rPh>
    <rPh sb="29" eb="30">
      <t>ジ</t>
    </rPh>
    <rPh sb="34" eb="36">
      <t>ヨテイ</t>
    </rPh>
    <rPh sb="38" eb="40">
      <t>センタク</t>
    </rPh>
    <rPh sb="43" eb="45">
      <t>シュウブン</t>
    </rPh>
    <rPh sb="46" eb="48">
      <t>キンム</t>
    </rPh>
    <rPh sb="48" eb="50">
      <t>ジカン</t>
    </rPh>
    <rPh sb="51" eb="53">
      <t>ニュウリョク</t>
    </rPh>
    <phoneticPr fontId="2"/>
  </si>
  <si>
    <r>
      <t>　　  ※</t>
    </r>
    <r>
      <rPr>
        <b/>
        <u/>
        <sz val="12"/>
        <rFont val="HGSｺﾞｼｯｸM"/>
        <family val="3"/>
        <charset val="128"/>
      </rPr>
      <t>常勤職員に限り</t>
    </r>
    <r>
      <rPr>
        <sz val="12"/>
        <rFont val="HGSｺﾞｼｯｸM"/>
        <family val="3"/>
        <charset val="128"/>
      </rPr>
      <t>、有給休暇等で不在の場合には、基準職員として配置はできないものの、１日の勤務時間を加配加算の常勤換算に
          算入することができますので、シフト記号を「休暇」ではなく「常・休」を選択してください。</t>
    </r>
    <rPh sb="5" eb="7">
      <t>ジョウキン</t>
    </rPh>
    <rPh sb="7" eb="9">
      <t>ショクイン</t>
    </rPh>
    <rPh sb="10" eb="11">
      <t>カギ</t>
    </rPh>
    <rPh sb="13" eb="17">
      <t>ユウキュウキュウカ</t>
    </rPh>
    <rPh sb="17" eb="18">
      <t>トウ</t>
    </rPh>
    <rPh sb="19" eb="21">
      <t>フザイ</t>
    </rPh>
    <rPh sb="22" eb="24">
      <t>バアイ</t>
    </rPh>
    <rPh sb="27" eb="31">
      <t>キジュンショクイン</t>
    </rPh>
    <rPh sb="34" eb="36">
      <t>ハイチ</t>
    </rPh>
    <rPh sb="46" eb="47">
      <t>ニチ</t>
    </rPh>
    <rPh sb="48" eb="52">
      <t>キンムジカン</t>
    </rPh>
    <rPh sb="53" eb="57">
      <t>カハイカサン</t>
    </rPh>
    <rPh sb="58" eb="62">
      <t>ジョウキンカンサン</t>
    </rPh>
    <rPh sb="74" eb="76">
      <t>サンニュウ</t>
    </rPh>
    <rPh sb="91" eb="93">
      <t>キゴウ</t>
    </rPh>
    <rPh sb="95" eb="97">
      <t>キュウカ</t>
    </rPh>
    <rPh sb="108" eb="110">
      <t>センタク</t>
    </rPh>
    <phoneticPr fontId="2"/>
  </si>
  <si>
    <t>下記の記入方法に従って、入力してください。</t>
    <phoneticPr fontId="2"/>
  </si>
  <si>
    <t>　(5) 当該サービスの提供単位数及び、本シートに記入する単位目を入力してください。</t>
    <rPh sb="5" eb="7">
      <t>トウガイ</t>
    </rPh>
    <rPh sb="12" eb="14">
      <t>テイキョウ</t>
    </rPh>
    <rPh sb="14" eb="16">
      <t>タンイ</t>
    </rPh>
    <rPh sb="16" eb="17">
      <t>スウ</t>
    </rPh>
    <rPh sb="17" eb="18">
      <t>オヨ</t>
    </rPh>
    <rPh sb="20" eb="21">
      <t>ホン</t>
    </rPh>
    <rPh sb="25" eb="27">
      <t>キニュウ</t>
    </rPh>
    <rPh sb="29" eb="31">
      <t>タンイ</t>
    </rPh>
    <rPh sb="31" eb="32">
      <t>メ</t>
    </rPh>
    <rPh sb="33" eb="35">
      <t>ニュウリョク</t>
    </rPh>
    <phoneticPr fontId="2"/>
  </si>
  <si>
    <t>No</t>
    <phoneticPr fontId="2"/>
  </si>
  <si>
    <t xml:space="preserve">       （別シートの「シフト記号表」を作成し、シフト記号を選択してください。）</t>
    <phoneticPr fontId="2"/>
  </si>
  <si>
    <r>
      <t>　　  ※</t>
    </r>
    <r>
      <rPr>
        <b/>
        <u/>
        <sz val="12"/>
        <color rgb="FFFF0000"/>
        <rFont val="HGSｺﾞｼｯｸM"/>
        <family val="3"/>
        <charset val="128"/>
      </rPr>
      <t>実績入力に際して、例外的に、基準職員として配置されながら、加配の常勤換算に算入する日（別表参照）</t>
    </r>
    <r>
      <rPr>
        <sz val="12"/>
        <color rgb="FFFF0000"/>
        <rFont val="HGSｺﾞｼｯｸM"/>
        <family val="3"/>
        <charset val="128"/>
      </rPr>
      <t>については、勤務時間数の
　　　  下のセルで</t>
    </r>
    <r>
      <rPr>
        <b/>
        <u/>
        <sz val="12"/>
        <color rgb="FFFF0000"/>
        <rFont val="HGSｺﾞｼｯｸM"/>
        <family val="3"/>
        <charset val="128"/>
      </rPr>
      <t>「基準・加」を選択</t>
    </r>
    <r>
      <rPr>
        <sz val="12"/>
        <color rgb="FFFF0000"/>
        <rFont val="HGSｺﾞｼｯｸM"/>
        <family val="3"/>
        <charset val="128"/>
      </rPr>
      <t>し、</t>
    </r>
    <r>
      <rPr>
        <b/>
        <u/>
        <sz val="12"/>
        <color rgb="FFFF0000"/>
        <rFont val="HGSｺﾞｼｯｸM"/>
        <family val="3"/>
        <charset val="128"/>
      </rPr>
      <t>当該日については、加配加算又は専門的支援加算を算定しないようにしてください</t>
    </r>
    <r>
      <rPr>
        <sz val="12"/>
        <color rgb="FFFF0000"/>
        <rFont val="HGSｺﾞｼｯｸM"/>
        <family val="3"/>
        <charset val="128"/>
      </rPr>
      <t>。</t>
    </r>
    <rPh sb="14" eb="17">
      <t>レイガイテキ</t>
    </rPh>
    <rPh sb="19" eb="21">
      <t>キジュン</t>
    </rPh>
    <rPh sb="21" eb="23">
      <t>ショクイン</t>
    </rPh>
    <rPh sb="26" eb="28">
      <t>ハイチ</t>
    </rPh>
    <rPh sb="34" eb="36">
      <t>カハイ</t>
    </rPh>
    <rPh sb="37" eb="41">
      <t>ジョウキンカンサン</t>
    </rPh>
    <rPh sb="42" eb="44">
      <t>サンニュウ</t>
    </rPh>
    <rPh sb="46" eb="47">
      <t>ヒ</t>
    </rPh>
    <rPh sb="48" eb="50">
      <t>ベッピョウ</t>
    </rPh>
    <rPh sb="50" eb="52">
      <t>サンショウ</t>
    </rPh>
    <rPh sb="59" eb="64">
      <t>キンムジカンスウ</t>
    </rPh>
    <rPh sb="71" eb="72">
      <t>シタ</t>
    </rPh>
    <rPh sb="77" eb="78">
      <t>モトイ</t>
    </rPh>
    <rPh sb="78" eb="79">
      <t>ジュン</t>
    </rPh>
    <rPh sb="80" eb="81">
      <t>カ</t>
    </rPh>
    <rPh sb="83" eb="85">
      <t>センタク</t>
    </rPh>
    <rPh sb="87" eb="89">
      <t>トウガイ</t>
    </rPh>
    <rPh sb="89" eb="90">
      <t>ヒ</t>
    </rPh>
    <rPh sb="96" eb="100">
      <t>カハイカサン</t>
    </rPh>
    <rPh sb="100" eb="101">
      <t>マタ</t>
    </rPh>
    <rPh sb="102" eb="107">
      <t>センモンテキシエン</t>
    </rPh>
    <rPh sb="107" eb="109">
      <t>カサン</t>
    </rPh>
    <rPh sb="110" eb="112">
      <t>サンテイ</t>
    </rPh>
    <phoneticPr fontId="2"/>
  </si>
  <si>
    <t xml:space="preserve">         利用者数に対して必要な基準職員数を表示しています。</t>
    <phoneticPr fontId="2"/>
  </si>
  <si>
    <r>
      <t>　　　</t>
    </r>
    <r>
      <rPr>
        <b/>
        <sz val="12"/>
        <rFont val="HGSｺﾞｼｯｸM"/>
        <family val="3"/>
        <charset val="128"/>
      </rPr>
      <t>※対象事業所以外の事業所は、表示される記号を無視してください。</t>
    </r>
    <rPh sb="4" eb="6">
      <t>タイショウ</t>
    </rPh>
    <rPh sb="6" eb="9">
      <t>ジギョウショ</t>
    </rPh>
    <rPh sb="9" eb="11">
      <t>イガイ</t>
    </rPh>
    <rPh sb="12" eb="15">
      <t>ジギョウショ</t>
    </rPh>
    <rPh sb="17" eb="19">
      <t>ヒョウジ</t>
    </rPh>
    <rPh sb="22" eb="24">
      <t>キゴウ</t>
    </rPh>
    <rPh sb="25" eb="27">
      <t>ムシ</t>
    </rPh>
    <phoneticPr fontId="2"/>
  </si>
  <si>
    <t>　(21) 児童指導員等加配加算・専門的支援加算等の算定にあたり、職種ごとの加配時間（基準配置を除いた時間）の常勤換算が自動計算されます。</t>
    <rPh sb="24" eb="25">
      <t>トウ</t>
    </rPh>
    <rPh sb="26" eb="28">
      <t>サンテイ</t>
    </rPh>
    <rPh sb="33" eb="35">
      <t>ショクシュ</t>
    </rPh>
    <rPh sb="38" eb="40">
      <t>カハイ</t>
    </rPh>
    <rPh sb="40" eb="42">
      <t>ジカン</t>
    </rPh>
    <rPh sb="43" eb="47">
      <t>キジュンハイチ</t>
    </rPh>
    <rPh sb="48" eb="49">
      <t>ノゾ</t>
    </rPh>
    <rPh sb="51" eb="53">
      <t>ジカン</t>
    </rPh>
    <rPh sb="55" eb="59">
      <t>ジョウキンカンサン</t>
    </rPh>
    <rPh sb="60" eb="64">
      <t>ジドウケイサン</t>
    </rPh>
    <phoneticPr fontId="2"/>
  </si>
  <si>
    <t>　(22) 児童指導員等加配加算及び専門的支援加算については、加配職員が常勤換算で1人以上配置されていた場合であっても、</t>
    <phoneticPr fontId="2"/>
  </si>
  <si>
    <t xml:space="preserve">         児童発達支援管理責任者の欠如（休暇を除く）や基準職員が不足している日は加算を算定できません。</t>
    <rPh sb="21" eb="23">
      <t>ケツジョ</t>
    </rPh>
    <rPh sb="24" eb="26">
      <t>キュウカ</t>
    </rPh>
    <rPh sb="27" eb="28">
      <t>ノゾ</t>
    </rPh>
    <rPh sb="36" eb="38">
      <t>フソク</t>
    </rPh>
    <phoneticPr fontId="2"/>
  </si>
  <si>
    <t>　　　また、例外的に、基準職員として配置されながら、加配の常勤換算に算入する日についても加算を算定できません。(別表参照)</t>
    <rPh sb="44" eb="46">
      <t>カサン</t>
    </rPh>
    <rPh sb="47" eb="49">
      <t>サンテイ</t>
    </rPh>
    <rPh sb="56" eb="58">
      <t>ベッピョウ</t>
    </rPh>
    <rPh sb="58" eb="60">
      <t>サンショウ</t>
    </rPh>
    <phoneticPr fontId="2"/>
  </si>
  <si>
    <t>：</t>
    <phoneticPr fontId="2"/>
  </si>
  <si>
    <t>-</t>
    <phoneticPr fontId="2"/>
  </si>
  <si>
    <t>～</t>
    <phoneticPr fontId="2"/>
  </si>
  <si>
    <t>～</t>
    <phoneticPr fontId="2"/>
  </si>
  <si>
    <t>（</t>
    <phoneticPr fontId="2"/>
  </si>
  <si>
    <t>）</t>
    <phoneticPr fontId="2"/>
  </si>
  <si>
    <t>-</t>
    <phoneticPr fontId="2"/>
  </si>
  <si>
    <t>-</t>
    <phoneticPr fontId="2"/>
  </si>
  <si>
    <t>非-休</t>
    <rPh sb="0" eb="1">
      <t>ヒ</t>
    </rPh>
    <rPh sb="2" eb="3">
      <t>キュウ</t>
    </rPh>
    <phoneticPr fontId="2"/>
  </si>
  <si>
    <t>常-休1</t>
    <rPh sb="0" eb="1">
      <t>ジョウ</t>
    </rPh>
    <rPh sb="2" eb="3">
      <t>キュウ</t>
    </rPh>
    <phoneticPr fontId="2"/>
  </si>
  <si>
    <t>：</t>
    <phoneticPr fontId="2"/>
  </si>
  <si>
    <t>常-休2</t>
    <rPh sb="0" eb="1">
      <t>ジョウ</t>
    </rPh>
    <rPh sb="2" eb="3">
      <t>キュウ</t>
    </rPh>
    <phoneticPr fontId="2"/>
  </si>
  <si>
    <t>常-休3</t>
    <rPh sb="0" eb="1">
      <t>ジョウ</t>
    </rPh>
    <rPh sb="2" eb="3">
      <t>キュウ</t>
    </rPh>
    <phoneticPr fontId="2"/>
  </si>
  <si>
    <t>a</t>
    <phoneticPr fontId="2"/>
  </si>
  <si>
    <t>b</t>
    <phoneticPr fontId="2"/>
  </si>
  <si>
    <t>c</t>
    <phoneticPr fontId="2"/>
  </si>
  <si>
    <t>d</t>
    <phoneticPr fontId="2"/>
  </si>
  <si>
    <t>e</t>
    <phoneticPr fontId="2"/>
  </si>
  <si>
    <t>出・研：</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</si>
  <si>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</si>
  <si>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</si>
  <si>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</si>
  <si>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</si>
  <si>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</si>
  <si>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</si>
  <si>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</si>
  <si>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</si>
  <si>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</si>
  <si>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</si>
  <si>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</si>
  <si>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</si>
  <si>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</si>
  <si>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</si>
  <si>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</si>
  <si>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</si>
  <si>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</si>
  <si>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</si>
  <si>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</si>
  <si>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</si>
  <si>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</si>
  <si>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</si>
  <si>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</si>
  <si>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</si>
  <si>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</si>
  <si>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 xml:space="preserve">(6) 当該サービス提供単位のサービス提供時間 </t>
  </si>
  <si>
    <t>～</t>
    <phoneticPr fontId="2"/>
  </si>
  <si>
    <r>
      <t xml:space="preserve">※（20）及び（22）については、あくまでも同日の（13）における「基準」の数をカウントして判定しているだけであり、正しい判定とならない場合がある。例えば、10人利用の場合、基準職員が2人必要となるが、営業時間（9：00～15：00）中の基準職員1人分について、2人で対応した場合（A「9：00～12：00」、B「12：00～15：00」）には、対象セルの列にある（13）「基準」の数が2つになり、営業時間中にもう1人基準職員の配置がなくても、判定は「○」となるというようなケースがある。
</t>
    </r>
    <r>
      <rPr>
        <b/>
        <sz val="14"/>
        <color rgb="FFFF0000"/>
        <rFont val="HGSｺﾞｼｯｸM"/>
        <family val="3"/>
        <charset val="128"/>
      </rPr>
      <t>※児童指導員等加配加算及び専門的支援加算を算定する場合には、</t>
    </r>
    <r>
      <rPr>
        <b/>
        <u/>
        <sz val="14"/>
        <color rgb="FFFF0000"/>
        <rFont val="HGSｺﾞｼｯｸM"/>
        <family val="3"/>
        <charset val="128"/>
      </rPr>
      <t>まず（21）において加配職員が常勤換算で1人以上配置されているかを確認すること</t>
    </r>
    <r>
      <rPr>
        <b/>
        <sz val="14"/>
        <color rgb="FFFF0000"/>
        <rFont val="HGSｺﾞｼｯｸM"/>
        <family val="3"/>
        <charset val="128"/>
      </rPr>
      <t>。</t>
    </r>
    <r>
      <rPr>
        <b/>
        <sz val="14"/>
        <rFont val="HGSｺﾞｼｯｸM"/>
        <family val="3"/>
        <charset val="128"/>
      </rPr>
      <t>（21）で加配職員が常勤換算で1人以上配置されている場合であっても、「児童発達支援管理責任者の欠如（休暇は除く）」や「基準職員が不足している日」、「基準職員として配置されながら、加配の常勤換算に算入する日（記入方法シート参照）」は加算を算定できない日が生じることに留意すること。</t>
    </r>
    <rPh sb="5" eb="6">
      <t>オヨ</t>
    </rPh>
    <rPh sb="22" eb="24">
      <t>ドウジツ</t>
    </rPh>
    <rPh sb="34" eb="36">
      <t>キジュン</t>
    </rPh>
    <rPh sb="38" eb="39">
      <t>カズ</t>
    </rPh>
    <rPh sb="46" eb="48">
      <t>ハンテイ</t>
    </rPh>
    <rPh sb="58" eb="59">
      <t>タダ</t>
    </rPh>
    <rPh sb="61" eb="63">
      <t>ハンテイ</t>
    </rPh>
    <rPh sb="68" eb="70">
      <t>バアイ</t>
    </rPh>
    <rPh sb="74" eb="75">
      <t>タト</t>
    </rPh>
    <rPh sb="80" eb="81">
      <t>ニン</t>
    </rPh>
    <rPh sb="81" eb="83">
      <t>リヨウ</t>
    </rPh>
    <rPh sb="87" eb="89">
      <t>キジュン</t>
    </rPh>
    <rPh sb="89" eb="91">
      <t>ショクイン</t>
    </rPh>
    <rPh sb="93" eb="94">
      <t>ニン</t>
    </rPh>
    <rPh sb="94" eb="96">
      <t>ヒツヨウ</t>
    </rPh>
    <rPh sb="101" eb="105">
      <t>エイギョウジカン</t>
    </rPh>
    <rPh sb="117" eb="118">
      <t>チュウ</t>
    </rPh>
    <rPh sb="119" eb="121">
      <t>キジュン</t>
    </rPh>
    <rPh sb="121" eb="123">
      <t>ショクイン</t>
    </rPh>
    <rPh sb="124" eb="125">
      <t>ニン</t>
    </rPh>
    <rPh sb="125" eb="126">
      <t>ブン</t>
    </rPh>
    <rPh sb="132" eb="133">
      <t>ニン</t>
    </rPh>
    <rPh sb="134" eb="136">
      <t>タイオウ</t>
    </rPh>
    <rPh sb="138" eb="140">
      <t>バアイ</t>
    </rPh>
    <rPh sb="173" eb="175">
      <t>タイショウ</t>
    </rPh>
    <rPh sb="178" eb="179">
      <t>レツ</t>
    </rPh>
    <rPh sb="187" eb="189">
      <t>キジュン</t>
    </rPh>
    <rPh sb="191" eb="192">
      <t>カズ</t>
    </rPh>
    <rPh sb="199" eb="204">
      <t>エイギョウジカンチュウ</t>
    </rPh>
    <rPh sb="208" eb="209">
      <t>ニン</t>
    </rPh>
    <rPh sb="209" eb="213">
      <t>キジュンショクイン</t>
    </rPh>
    <rPh sb="214" eb="216">
      <t>ハイチ</t>
    </rPh>
    <rPh sb="222" eb="224">
      <t>ハンテイ</t>
    </rPh>
    <rPh sb="246" eb="251">
      <t>ジドウシドウイン</t>
    </rPh>
    <rPh sb="251" eb="256">
      <t>トウカハイカサン</t>
    </rPh>
    <rPh sb="256" eb="257">
      <t>オヨ</t>
    </rPh>
    <rPh sb="258" eb="265">
      <t>センモンテキシエンカサン</t>
    </rPh>
    <rPh sb="266" eb="268">
      <t>サンテイ</t>
    </rPh>
    <rPh sb="270" eb="272">
      <t>バアイ</t>
    </rPh>
    <rPh sb="285" eb="287">
      <t>カハイ</t>
    </rPh>
    <rPh sb="287" eb="289">
      <t>ショクイン</t>
    </rPh>
    <rPh sb="290" eb="294">
      <t>ジョウキンカンサン</t>
    </rPh>
    <rPh sb="296" eb="297">
      <t>ニン</t>
    </rPh>
    <rPh sb="297" eb="299">
      <t>イジョウ</t>
    </rPh>
    <rPh sb="299" eb="301">
      <t>ハイチ</t>
    </rPh>
    <rPh sb="308" eb="310">
      <t>カクニン</t>
    </rPh>
    <rPh sb="341" eb="343">
      <t>バアイ</t>
    </rPh>
    <rPh sb="350" eb="356">
      <t>ジドウハッタツシエン</t>
    </rPh>
    <rPh sb="356" eb="361">
      <t>カンリセキニンシャ</t>
    </rPh>
    <rPh sb="362" eb="364">
      <t>ケツジョ</t>
    </rPh>
    <rPh sb="365" eb="367">
      <t>キュウカ</t>
    </rPh>
    <rPh sb="368" eb="369">
      <t>ノゾ</t>
    </rPh>
    <rPh sb="374" eb="378">
      <t>キジュンショクイン</t>
    </rPh>
    <rPh sb="379" eb="381">
      <t>フソク</t>
    </rPh>
    <rPh sb="385" eb="386">
      <t>ヒ</t>
    </rPh>
    <rPh sb="418" eb="420">
      <t>キニュウ</t>
    </rPh>
    <rPh sb="420" eb="422">
      <t>ホウホウ</t>
    </rPh>
    <rPh sb="425" eb="427">
      <t>サンショウ</t>
    </rPh>
    <rPh sb="430" eb="432">
      <t>カサン</t>
    </rPh>
    <rPh sb="433" eb="435">
      <t>サンテイ</t>
    </rPh>
    <rPh sb="439" eb="440">
      <t>ヒ</t>
    </rPh>
    <rPh sb="441" eb="442">
      <t>ショウ</t>
    </rPh>
    <rPh sb="447" eb="449">
      <t>リュウイ</t>
    </rPh>
    <phoneticPr fontId="2"/>
  </si>
  <si>
    <r>
      <t>(22) 児童指導員等加配加算・専門的支援加算の日別</t>
    </r>
    <r>
      <rPr>
        <b/>
        <u/>
        <sz val="12"/>
        <rFont val="HGSｺﾞｼｯｸM"/>
        <family val="3"/>
        <charset val="128"/>
      </rPr>
      <t>仮判定（※）</t>
    </r>
    <r>
      <rPr>
        <sz val="12"/>
        <rFont val="HGSｺﾞｼｯｸM"/>
        <family val="3"/>
        <charset val="128"/>
      </rPr>
      <t>（児発センター又は重心を除く児発・放デイのみ）</t>
    </r>
    <rPh sb="5" eb="11">
      <t>ジドウシドウイントウ</t>
    </rPh>
    <rPh sb="11" eb="15">
      <t>カハイカサン</t>
    </rPh>
    <rPh sb="16" eb="21">
      <t>センモンテキシエン</t>
    </rPh>
    <rPh sb="21" eb="23">
      <t>カサン</t>
    </rPh>
    <rPh sb="24" eb="26">
      <t>ヒベツ</t>
    </rPh>
    <rPh sb="26" eb="27">
      <t>カリ</t>
    </rPh>
    <rPh sb="27" eb="29">
      <t>ハンテイ</t>
    </rPh>
    <phoneticPr fontId="2"/>
  </si>
  <si>
    <t>(5) 当該サービスにおける提供単位数</t>
    <rPh sb="4" eb="6">
      <t>トウガイ</t>
    </rPh>
    <phoneticPr fontId="2"/>
  </si>
  <si>
    <t>機能訓練担当職員_5年以上</t>
  </si>
  <si>
    <t>機能訓練担当職員_5年以上</t>
    <rPh sb="0" eb="2">
      <t>キノウ</t>
    </rPh>
    <rPh sb="2" eb="4">
      <t>クンレン</t>
    </rPh>
    <rPh sb="4" eb="6">
      <t>タントウ</t>
    </rPh>
    <rPh sb="6" eb="8">
      <t>ショクイン</t>
    </rPh>
    <phoneticPr fontId="2"/>
  </si>
  <si>
    <t>機能訓練担当職員</t>
  </si>
  <si>
    <t>児童指導員等</t>
    <rPh sb="0" eb="6">
      <t>ジドウシドウイントウ</t>
    </rPh>
    <phoneticPr fontId="2"/>
  </si>
  <si>
    <r>
      <t>（21）月の常勤換算確認用
・児童指導員等加配加算
・専門的支援</t>
    </r>
    <r>
      <rPr>
        <sz val="12"/>
        <color rgb="FFFF0000"/>
        <rFont val="HGSｺﾞｼｯｸM"/>
        <family val="3"/>
        <charset val="128"/>
      </rPr>
      <t>体制</t>
    </r>
    <r>
      <rPr>
        <sz val="12"/>
        <rFont val="HGSｺﾞｼｯｸM"/>
        <family val="3"/>
        <charset val="128"/>
      </rPr>
      <t>加算
・看護職員加配加算</t>
    </r>
    <rPh sb="4" eb="5">
      <t>ツキ</t>
    </rPh>
    <rPh sb="6" eb="8">
      <t>ジョウキン</t>
    </rPh>
    <rPh sb="8" eb="10">
      <t>カンサン</t>
    </rPh>
    <rPh sb="10" eb="13">
      <t>カクニンヨウ</t>
    </rPh>
    <rPh sb="15" eb="25">
      <t>ジドウシドウイントウカハイカサン</t>
    </rPh>
    <rPh sb="27" eb="30">
      <t>センモンテキ</t>
    </rPh>
    <rPh sb="30" eb="32">
      <t>シエン</t>
    </rPh>
    <rPh sb="32" eb="34">
      <t>タイセイ</t>
    </rPh>
    <rPh sb="34" eb="36">
      <t>カサン</t>
    </rPh>
    <rPh sb="38" eb="46">
      <t>カンゴショクインカハイカサン</t>
    </rPh>
    <phoneticPr fontId="2"/>
  </si>
  <si>
    <t>(15)常勤換算</t>
    <rPh sb="3" eb="7">
      <t>ジョウキンカンサン</t>
    </rPh>
    <phoneticPr fontId="2"/>
  </si>
  <si>
    <t>心理担当職員</t>
  </si>
  <si>
    <t>心理担当職員</t>
    <rPh sb="0" eb="2">
      <t>シンリ</t>
    </rPh>
    <rPh sb="2" eb="4">
      <t>タントウ</t>
    </rPh>
    <rPh sb="4" eb="6">
      <t>ショクイン</t>
    </rPh>
    <phoneticPr fontId="2"/>
  </si>
  <si>
    <t>心理担当職員_5年以上</t>
  </si>
  <si>
    <t>心理担当職員_5年以上</t>
    <rPh sb="0" eb="2">
      <t>シンリ</t>
    </rPh>
    <rPh sb="2" eb="4">
      <t>タントウ</t>
    </rPh>
    <rPh sb="4" eb="6">
      <t>ショクイン</t>
    </rPh>
    <phoneticPr fontId="2"/>
  </si>
  <si>
    <t>その他従業者</t>
    <rPh sb="2" eb="3">
      <t>タ</t>
    </rPh>
    <rPh sb="3" eb="6">
      <t>ジュウギョウシャ</t>
    </rPh>
    <phoneticPr fontId="2"/>
  </si>
  <si>
    <t>強度行動障害支援者養成研修（実践研修）終了者</t>
    <rPh sb="14" eb="16">
      <t>ジッセン</t>
    </rPh>
    <rPh sb="19" eb="21">
      <t>シュウリョウ</t>
    </rPh>
    <rPh sb="21" eb="22">
      <t>シャ</t>
    </rPh>
    <phoneticPr fontId="2"/>
  </si>
  <si>
    <t>特別支援学校免許取得者</t>
    <phoneticPr fontId="2"/>
  </si>
  <si>
    <t>児童指導員等_児童指導員を除く</t>
    <rPh sb="0" eb="2">
      <t>ジドウ</t>
    </rPh>
    <rPh sb="2" eb="5">
      <t>シドウイン</t>
    </rPh>
    <rPh sb="5" eb="6">
      <t>トウ</t>
    </rPh>
    <rPh sb="7" eb="11">
      <t>ジドウシドウ</t>
    </rPh>
    <rPh sb="11" eb="12">
      <t>イン</t>
    </rPh>
    <rPh sb="13" eb="14">
      <t>ノゾ</t>
    </rPh>
    <phoneticPr fontId="2"/>
  </si>
  <si>
    <t>児童指導員等_児童指導員を除く_5年以上</t>
    <rPh sb="0" eb="2">
      <t>ジドウ</t>
    </rPh>
    <rPh sb="2" eb="5">
      <t>シドウイン</t>
    </rPh>
    <rPh sb="5" eb="6">
      <t>トウ</t>
    </rPh>
    <rPh sb="7" eb="12">
      <t>ジドウシドウイン</t>
    </rPh>
    <rPh sb="13" eb="14">
      <t>ノゾ</t>
    </rPh>
    <rPh sb="17" eb="20">
      <t>ネンイジョウ</t>
    </rPh>
    <phoneticPr fontId="2"/>
  </si>
  <si>
    <t>基準_加配常勤換算</t>
    <rPh sb="0" eb="2">
      <t>キジュン</t>
    </rPh>
    <rPh sb="3" eb="5">
      <t>カハイ</t>
    </rPh>
    <rPh sb="5" eb="7">
      <t>ジョウキン</t>
    </rPh>
    <rPh sb="7" eb="9">
      <t>カンザン</t>
    </rPh>
    <phoneticPr fontId="2"/>
  </si>
  <si>
    <t>児童指導員等_児童指導員を除く_5年以上</t>
    <rPh sb="0" eb="2">
      <t>ジドウ</t>
    </rPh>
    <rPh sb="2" eb="5">
      <t>シドウイン</t>
    </rPh>
    <rPh sb="5" eb="6">
      <t>トウ</t>
    </rPh>
    <rPh sb="7" eb="11">
      <t>ジドウシドウ</t>
    </rPh>
    <rPh sb="11" eb="12">
      <t>イン</t>
    </rPh>
    <rPh sb="13" eb="14">
      <t>ノゾ</t>
    </rPh>
    <phoneticPr fontId="2"/>
  </si>
  <si>
    <t>　</t>
    <phoneticPr fontId="2"/>
  </si>
  <si>
    <t>専門的支援体制</t>
    <rPh sb="0" eb="3">
      <t>センモンテキ</t>
    </rPh>
    <rPh sb="3" eb="5">
      <t>シエン</t>
    </rPh>
    <rPh sb="5" eb="7">
      <t>タイセイ</t>
    </rPh>
    <phoneticPr fontId="2"/>
  </si>
  <si>
    <t>①  5年以上児童指導員等</t>
    <phoneticPr fontId="2"/>
  </si>
  <si>
    <t>②  5年未満児童指導員等</t>
    <rPh sb="5" eb="7">
      <t>ミマン</t>
    </rPh>
    <phoneticPr fontId="2"/>
  </si>
  <si>
    <t>児童指導員,児童指導員_5年以上,保育士,保育士_5年以上,児童指導員等_児童指導員を除く,児童指導員等_児童指導員を除く_5年以上,機能訓練担当職員,機能訓練担当職員_5年以上,心理担当職員,心理担当職員_5年以上"</t>
  </si>
  <si>
    <t>児童指導員_5年以上,保育士_5年以上,児童指導員等_児童指導員を除く_5年以上,機能訓練担当職員_5年以上,心理担当職員_5年以上"</t>
  </si>
  <si>
    <t>児童指導員_5年以上,保育士_5年以上,機能訓練担当職員_5年以上,心理担当職員_5年以上</t>
  </si>
  <si>
    <t>児童指導員,保育士,児童指導員等_児童指導員を除く,機能訓練担当職員,心理担当職員</t>
    <phoneticPr fontId="2"/>
  </si>
  <si>
    <t>機能訓練担当職員,心理担当職員</t>
  </si>
  <si>
    <t>児童指導員等_児童指導員を除く_5年以上</t>
    <rPh sb="0" eb="2">
      <t>ジドウ</t>
    </rPh>
    <rPh sb="2" eb="5">
      <t>シドウイン</t>
    </rPh>
    <rPh sb="5" eb="6">
      <t>トウ</t>
    </rPh>
    <rPh sb="7" eb="9">
      <t>ジドウ</t>
    </rPh>
    <rPh sb="9" eb="12">
      <t>シドウイン</t>
    </rPh>
    <rPh sb="13" eb="14">
      <t>ノゾ</t>
    </rPh>
    <phoneticPr fontId="2"/>
  </si>
  <si>
    <t>児童発達支援センター</t>
    <rPh sb="0" eb="2">
      <t>ジドウ</t>
    </rPh>
    <rPh sb="2" eb="4">
      <t>ハッタツ</t>
    </rPh>
    <rPh sb="4" eb="6">
      <t>シエン</t>
    </rPh>
    <phoneticPr fontId="2"/>
  </si>
  <si>
    <t>実務経験のみ（みなし配置）</t>
    <rPh sb="0" eb="2">
      <t>ジツム</t>
    </rPh>
    <rPh sb="2" eb="4">
      <t>ケイケン</t>
    </rPh>
    <rPh sb="10" eb="12">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</si>
</sst>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h:mm;@"/>
    <numFmt numFmtId="178" formatCode="[$]ggge&quot;年&quot;m&quot;月&quot;d&quot;日&quot;;@"/>
    <numFmt numFmtId="179" formatCode="0.00_ "/>
    <numFmt numFmtId="180" formatCode="0.00_);[Red]\(0.00\)"/>
    <numFmt numFmtId="181" formatCode="0_);[Red]\(0\)"/>
    <numFmt numFmtId="182" formatCode="&quot;休&quot;\(0\)"/>
    <numFmt numFmtId="183" formatCode="&quot;不在&quot;\(0\)"/>
    <numFmt numFmtId="184" formatCode="[$-411]ggge&quot;年&quot;m&quot;月&quot;d&quot;日&quot;;@"/>
  </numFmts>
  <fonts count="4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sz val="11"/>
      <color rgb="FFFF0000"/>
      <name val="游ゴシック"/>
      <family val="2"/>
      <charset val="128"/>
      <scheme val="minor"/>
    </font>
    <font>
      <sz val="8"/>
      <name val="HGSｺﾞｼｯｸM"/>
      <family val="3"/>
      <charset val="128"/>
    </font>
    <font>
      <sz val="11"/>
      <color theme="1"/>
      <name val="HGSｺﾞｼｯｸM"/>
      <family val="3"/>
      <charset val="128"/>
    </font>
    <font>
      <b/>
      <u/>
      <sz val="11"/>
      <color theme="1"/>
      <name val="游ゴシック"/>
      <family val="3"/>
      <charset val="128"/>
      <scheme val="minor"/>
    </font>
    <font>
      <sz val="11"/>
      <color theme="1"/>
      <name val="游ゴシック"/>
      <family val="3"/>
      <charset val="128"/>
      <scheme val="minor"/>
    </font>
    <font>
      <u/>
      <sz val="12"/>
      <name val="HGSｺﾞｼｯｸM"/>
      <family val="3"/>
      <charset val="128"/>
    </font>
    <font>
      <b/>
      <sz val="10"/>
      <color rgb="FF0000FF"/>
      <name val="HGSｺﾞｼｯｸM"/>
      <family val="3"/>
      <charset val="128"/>
    </font>
    <font>
      <b/>
      <sz val="12"/>
      <color rgb="FF0000FF"/>
      <name val="HGSｺﾞｼｯｸM"/>
      <family val="3"/>
      <charset val="128"/>
    </font>
    <font>
      <b/>
      <u/>
      <sz val="12"/>
      <color rgb="FFFF0000"/>
      <name val="HGSｺﾞｼｯｸM"/>
      <family val="3"/>
      <charset val="128"/>
    </font>
    <font>
      <sz val="12"/>
      <color rgb="FFFF0000"/>
      <name val="HGSｺﾞｼｯｸM"/>
      <family val="3"/>
      <charset val="128"/>
    </font>
    <font>
      <b/>
      <sz val="14"/>
      <color rgb="FFFF0000"/>
      <name val="HGSｺﾞｼｯｸM"/>
      <family val="3"/>
      <charset val="128"/>
    </font>
    <font>
      <b/>
      <sz val="11"/>
      <color theme="1"/>
      <name val="游ゴシック"/>
      <family val="3"/>
      <charset val="128"/>
      <scheme val="minor"/>
    </font>
    <font>
      <u/>
      <sz val="11"/>
      <color theme="1"/>
      <name val="游ゴシック"/>
      <family val="3"/>
      <charset val="128"/>
      <scheme val="minor"/>
    </font>
    <font>
      <b/>
      <sz val="12"/>
      <color rgb="FFFF0000"/>
      <name val="HGSｺﾞｼｯｸM"/>
      <family val="3"/>
      <charset val="128"/>
    </font>
    <font>
      <b/>
      <sz val="11"/>
      <name val="HGSｺﾞｼｯｸM"/>
      <family val="3"/>
      <charset val="128"/>
    </font>
    <font>
      <sz val="12"/>
      <color indexed="81"/>
      <name val="ＭＳ Ｐゴシック"/>
      <family val="3"/>
      <charset val="128"/>
    </font>
    <font>
      <b/>
      <sz val="20"/>
      <color rgb="FFFF0000"/>
      <name val="游ゴシック"/>
      <family val="3"/>
      <charset val="128"/>
      <scheme val="minor"/>
    </font>
    <font>
      <b/>
      <sz val="11"/>
      <color rgb="FFFF0000"/>
      <name val="游ゴシック"/>
      <family val="3"/>
      <charset val="128"/>
      <scheme val="minor"/>
    </font>
    <font>
      <sz val="9"/>
      <color indexed="81"/>
      <name val="ＭＳ Ｐゴシック"/>
      <family val="3"/>
      <charset val="128"/>
    </font>
    <font>
      <b/>
      <u/>
      <sz val="14"/>
      <color rgb="FFFF0000"/>
      <name val="HGSｺﾞｼｯｸM"/>
      <family val="3"/>
      <charset val="128"/>
    </font>
    <font>
      <sz val="14"/>
      <color indexed="81"/>
      <name val="ＭＳ Ｐゴシック"/>
      <family val="3"/>
      <charset val="128"/>
    </font>
    <font>
      <sz val="11"/>
      <color rgb="FFFF0000"/>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FFFF00"/>
        <bgColor indexed="64"/>
      </patternFill>
    </fill>
  </fills>
  <borders count="17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diagonalUp="1">
      <left style="medium">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Up="1">
      <left style="medium">
        <color indexed="64"/>
      </left>
      <right style="thin">
        <color indexed="64"/>
      </right>
      <top style="dotted">
        <color indexed="64"/>
      </top>
      <bottom style="double">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diagonalUp="1">
      <left style="thin">
        <color indexed="64"/>
      </left>
      <right style="medium">
        <color indexed="64"/>
      </right>
      <top style="dotted">
        <color indexed="64"/>
      </top>
      <bottom style="double">
        <color indexed="64"/>
      </bottom>
      <diagonal style="thin">
        <color indexed="64"/>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574">
    <xf numFmtId="0" fontId="0" fillId="0" borderId="0" xfId="0">
      <alignmen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6" fillId="3" borderId="0" xfId="0" applyFont="1" applyFill="1">
      <alignment vertical="center"/>
    </xf>
    <xf numFmtId="0" fontId="5" fillId="3" borderId="0" xfId="0" applyFont="1" applyFill="1">
      <alignment vertical="center"/>
    </xf>
    <xf numFmtId="0" fontId="13" fillId="3" borderId="28"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83" xfId="0" applyFont="1" applyFill="1" applyBorder="1">
      <alignment vertical="center"/>
    </xf>
    <xf numFmtId="0" fontId="13" fillId="3" borderId="84" xfId="0" applyFont="1" applyFill="1" applyBorder="1">
      <alignment vertical="center"/>
    </xf>
    <xf numFmtId="0" fontId="13" fillId="3" borderId="77" xfId="0" applyFont="1" applyFill="1" applyBorder="1">
      <alignment vertical="center"/>
    </xf>
    <xf numFmtId="0" fontId="13" fillId="3" borderId="9" xfId="0" applyFont="1" applyFill="1" applyBorder="1">
      <alignment vertical="center"/>
    </xf>
    <xf numFmtId="0" fontId="13" fillId="3" borderId="10" xfId="0" applyFont="1" applyFill="1" applyBorder="1">
      <alignment vertical="center"/>
    </xf>
    <xf numFmtId="0" fontId="13" fillId="3" borderId="63" xfId="0" applyFont="1" applyFill="1" applyBorder="1">
      <alignment vertical="center"/>
    </xf>
    <xf numFmtId="0" fontId="5" fillId="3" borderId="10" xfId="0" applyFont="1" applyFill="1" applyBorder="1">
      <alignment vertical="center"/>
    </xf>
    <xf numFmtId="0" fontId="5" fillId="3" borderId="10" xfId="0" applyFont="1" applyFill="1" applyBorder="1" applyAlignment="1">
      <alignment horizontal="center" vertical="center"/>
    </xf>
    <xf numFmtId="0" fontId="0" fillId="3" borderId="0" xfId="0" applyFill="1" applyAlignment="1" applyProtection="1">
      <alignment horizontal="center" vertical="center"/>
      <protection locked="0"/>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10"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18" fillId="3" borderId="0" xfId="0" applyFont="1" applyFill="1">
      <alignment vertical="center"/>
    </xf>
    <xf numFmtId="0" fontId="18" fillId="3" borderId="0" xfId="0" applyFont="1" applyFill="1" applyAlignment="1">
      <alignment horizontal="left" vertical="center"/>
    </xf>
    <xf numFmtId="0" fontId="8" fillId="2" borderId="64"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5" fillId="2" borderId="41"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96" xfId="0" applyFont="1" applyFill="1" applyBorder="1" applyAlignment="1" applyProtection="1">
      <alignment horizontal="center" vertical="center" shrinkToFit="1"/>
      <protection locked="0"/>
    </xf>
    <xf numFmtId="0" fontId="5" fillId="2" borderId="97" xfId="0"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protection locked="0"/>
    </xf>
    <xf numFmtId="20" fontId="0" fillId="5" borderId="10" xfId="0" applyNumberFormat="1" applyFill="1" applyBorder="1" applyAlignment="1" applyProtection="1">
      <alignment horizontal="center" vertical="center"/>
      <protection locked="0"/>
    </xf>
    <xf numFmtId="0" fontId="0" fillId="3" borderId="10" xfId="1" applyNumberFormat="1" applyFont="1" applyFill="1" applyBorder="1" applyAlignment="1">
      <alignment horizontal="center" vertical="center"/>
    </xf>
    <xf numFmtId="177" fontId="0" fillId="3" borderId="10" xfId="0" applyNumberFormat="1" applyFill="1" applyBorder="1" applyAlignment="1">
      <alignment horizontal="center" vertical="center"/>
    </xf>
    <xf numFmtId="0" fontId="5" fillId="5" borderId="9" xfId="0" applyFont="1" applyFill="1" applyBorder="1" applyAlignment="1" applyProtection="1">
      <alignment horizontal="center" vertical="center" shrinkToFit="1"/>
      <protection locked="0"/>
    </xf>
    <xf numFmtId="0" fontId="5" fillId="5" borderId="10"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10" xfId="0" applyFont="1" applyFill="1" applyBorder="1" applyAlignment="1">
      <alignment horizontal="left" vertical="center"/>
    </xf>
    <xf numFmtId="0" fontId="5" fillId="2" borderId="10" xfId="0" applyFont="1" applyFill="1" applyBorder="1" applyAlignment="1">
      <alignment horizontal="left" vertical="center"/>
    </xf>
    <xf numFmtId="0" fontId="0" fillId="3" borderId="0" xfId="0" applyFill="1" applyProtection="1">
      <alignment vertical="center"/>
      <protection locked="0"/>
    </xf>
    <xf numFmtId="20" fontId="0" fillId="3" borderId="10" xfId="0" applyNumberForma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13" fillId="3" borderId="24" xfId="0" applyFont="1" applyFill="1" applyBorder="1" applyAlignment="1">
      <alignment horizontal="center" vertical="center"/>
    </xf>
    <xf numFmtId="0" fontId="13" fillId="3" borderId="27" xfId="0" applyFont="1" applyFill="1" applyBorder="1" applyAlignment="1">
      <alignment horizontal="center" vertical="center"/>
    </xf>
    <xf numFmtId="0" fontId="4" fillId="0" borderId="0" xfId="0" applyFont="1">
      <alignment vertical="center"/>
    </xf>
    <xf numFmtId="0" fontId="4" fillId="0" borderId="0" xfId="0" quotePrefix="1" applyFont="1">
      <alignment vertical="center"/>
    </xf>
    <xf numFmtId="31" fontId="4" fillId="0" borderId="0" xfId="0" quotePrefix="1" applyNumberFormat="1" applyFont="1">
      <alignment vertical="center"/>
    </xf>
    <xf numFmtId="0" fontId="20" fillId="3" borderId="0" xfId="0" applyFont="1" applyFill="1">
      <alignment vertical="center"/>
    </xf>
    <xf numFmtId="0" fontId="20" fillId="3" borderId="78" xfId="0" applyFont="1" applyFill="1" applyBorder="1" applyAlignment="1">
      <alignment horizontal="center" vertical="center"/>
    </xf>
    <xf numFmtId="0" fontId="20" fillId="3" borderId="51"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84" xfId="0" applyFont="1" applyFill="1" applyBorder="1">
      <alignment vertical="center"/>
    </xf>
    <xf numFmtId="0" fontId="20" fillId="3" borderId="10" xfId="0" applyFont="1" applyFill="1" applyBorder="1">
      <alignment vertical="center"/>
    </xf>
    <xf numFmtId="0" fontId="20" fillId="3" borderId="11" xfId="0" applyFont="1" applyFill="1" applyBorder="1">
      <alignment vertical="center"/>
    </xf>
    <xf numFmtId="0" fontId="20" fillId="3" borderId="9" xfId="0" applyFont="1" applyFill="1" applyBorder="1">
      <alignment vertical="center"/>
    </xf>
    <xf numFmtId="0" fontId="20" fillId="3" borderId="17" xfId="0" applyFont="1" applyFill="1" applyBorder="1">
      <alignment vertical="center"/>
    </xf>
    <xf numFmtId="0" fontId="20" fillId="3" borderId="18" xfId="0" applyFont="1" applyFill="1" applyBorder="1">
      <alignment vertical="center"/>
    </xf>
    <xf numFmtId="0" fontId="20" fillId="3" borderId="19" xfId="0" applyFont="1" applyFill="1" applyBorder="1">
      <alignment vertical="center"/>
    </xf>
    <xf numFmtId="0" fontId="20" fillId="3" borderId="33" xfId="0" applyFont="1" applyFill="1" applyBorder="1">
      <alignment vertical="center"/>
    </xf>
    <xf numFmtId="0" fontId="20" fillId="3" borderId="13" xfId="0" applyFont="1" applyFill="1" applyBorder="1">
      <alignment vertical="center"/>
    </xf>
    <xf numFmtId="0" fontId="20" fillId="3" borderId="20" xfId="0" applyFont="1" applyFill="1" applyBorder="1">
      <alignment vertical="center"/>
    </xf>
    <xf numFmtId="0" fontId="0" fillId="3" borderId="0" xfId="0" applyFill="1" applyAlignment="1" applyProtection="1">
      <alignment horizontal="left" vertical="center"/>
      <protection locked="0"/>
    </xf>
    <xf numFmtId="0" fontId="0" fillId="3" borderId="0" xfId="0" applyFill="1" applyAlignment="1">
      <alignment horizontal="right" vertical="top"/>
    </xf>
    <xf numFmtId="0" fontId="20" fillId="3" borderId="121" xfId="0" applyFont="1" applyFill="1" applyBorder="1">
      <alignment vertical="center"/>
    </xf>
    <xf numFmtId="0" fontId="20" fillId="3" borderId="0" xfId="0" applyFont="1" applyFill="1" applyAlignment="1">
      <alignment vertical="center" shrinkToFit="1"/>
    </xf>
    <xf numFmtId="0" fontId="13" fillId="3" borderId="48" xfId="0" applyFont="1" applyFill="1" applyBorder="1" applyAlignment="1">
      <alignment horizontal="center" vertical="center"/>
    </xf>
    <xf numFmtId="0" fontId="20" fillId="3" borderId="119" xfId="0" applyFont="1" applyFill="1" applyBorder="1">
      <alignment vertical="center"/>
    </xf>
    <xf numFmtId="0" fontId="5" fillId="3" borderId="53" xfId="0" applyFont="1" applyFill="1" applyBorder="1" applyAlignment="1">
      <alignment horizontal="center" vertical="center"/>
    </xf>
    <xf numFmtId="0" fontId="5" fillId="3" borderId="83" xfId="0" applyFont="1" applyFill="1" applyBorder="1">
      <alignment vertical="center"/>
    </xf>
    <xf numFmtId="0" fontId="5" fillId="3" borderId="63" xfId="0" applyFont="1" applyFill="1" applyBorder="1">
      <alignment vertical="center"/>
    </xf>
    <xf numFmtId="0" fontId="4" fillId="3" borderId="0" xfId="0" applyFont="1" applyFill="1">
      <alignment vertical="center"/>
    </xf>
    <xf numFmtId="0" fontId="5" fillId="3" borderId="77" xfId="0" applyFont="1" applyFill="1" applyBorder="1">
      <alignment vertical="center"/>
    </xf>
    <xf numFmtId="0" fontId="4" fillId="3" borderId="10" xfId="0" applyFont="1" applyFill="1" applyBorder="1">
      <alignment vertical="center"/>
    </xf>
    <xf numFmtId="0" fontId="4" fillId="3" borderId="18" xfId="0" applyFont="1" applyFill="1" applyBorder="1">
      <alignment vertical="center"/>
    </xf>
    <xf numFmtId="0" fontId="13" fillId="3" borderId="76" xfId="0" applyFont="1" applyFill="1" applyBorder="1">
      <alignment vertical="center"/>
    </xf>
    <xf numFmtId="0" fontId="20" fillId="3" borderId="100" xfId="0" applyFont="1" applyFill="1" applyBorder="1">
      <alignment vertical="center"/>
    </xf>
    <xf numFmtId="182" fontId="0" fillId="3" borderId="10" xfId="0" applyNumberFormat="1" applyFill="1" applyBorder="1" applyAlignment="1">
      <alignment horizontal="center" vertical="center"/>
    </xf>
    <xf numFmtId="183" fontId="0" fillId="3" borderId="10" xfId="0" applyNumberFormat="1" applyFill="1" applyBorder="1" applyAlignment="1">
      <alignment horizontal="center" vertical="center"/>
    </xf>
    <xf numFmtId="0" fontId="0" fillId="3" borderId="30" xfId="0" applyFill="1" applyBorder="1" applyAlignment="1" applyProtection="1">
      <alignment vertical="top"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9" fillId="0" borderId="0" xfId="0" applyFont="1" applyProtection="1">
      <alignment vertical="center"/>
      <protection locked="0"/>
    </xf>
    <xf numFmtId="176" fontId="8" fillId="0" borderId="0" xfId="0" applyNumberFormat="1" applyFont="1" applyProtection="1">
      <alignment vertical="center"/>
      <protection locked="0"/>
    </xf>
    <xf numFmtId="20" fontId="8" fillId="0" borderId="0" xfId="0" applyNumberFormat="1" applyFont="1" applyProtection="1">
      <alignment vertical="center"/>
      <protection locked="0"/>
    </xf>
    <xf numFmtId="0" fontId="8" fillId="0" borderId="0" xfId="0" applyFont="1" applyProtection="1">
      <alignment vertical="center"/>
      <protection locked="0"/>
    </xf>
    <xf numFmtId="1" fontId="8" fillId="3" borderId="0" xfId="0" applyNumberFormat="1" applyFont="1" applyFill="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protection locked="0"/>
    </xf>
    <xf numFmtId="0" fontId="8" fillId="0" borderId="66" xfId="0" applyFont="1" applyBorder="1" applyProtection="1">
      <alignment vertical="center"/>
      <protection locked="0"/>
    </xf>
    <xf numFmtId="0" fontId="8" fillId="3" borderId="0" xfId="0" applyFont="1" applyFill="1" applyProtection="1">
      <alignment vertical="center"/>
      <protection locked="0"/>
    </xf>
    <xf numFmtId="0" fontId="8" fillId="3"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0" applyFont="1" applyProtection="1">
      <alignment vertical="center"/>
      <protection locked="0"/>
    </xf>
    <xf numFmtId="0" fontId="9" fillId="0" borderId="0" xfId="0" applyFont="1" applyAlignment="1" applyProtection="1">
      <alignment horizontal="center" vertical="center"/>
      <protection locked="0"/>
    </xf>
    <xf numFmtId="20" fontId="8" fillId="5" borderId="0" xfId="0" applyNumberFormat="1" applyFont="1" applyFill="1" applyProtection="1">
      <alignment vertical="center"/>
      <protection locked="0"/>
    </xf>
    <xf numFmtId="20" fontId="8" fillId="3" borderId="0" xfId="0" applyNumberFormat="1" applyFont="1" applyFill="1" applyProtection="1">
      <alignmen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20" fontId="9" fillId="0" borderId="0" xfId="0" applyNumberFormat="1" applyFont="1" applyProtection="1">
      <alignmen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protection locked="0"/>
    </xf>
    <xf numFmtId="0" fontId="5" fillId="0" borderId="0" xfId="0" applyFont="1" applyAlignment="1" applyProtection="1">
      <alignment horizontal="right" vertical="center"/>
      <protection locked="0"/>
    </xf>
    <xf numFmtId="0" fontId="5" fillId="2" borderId="143" xfId="0" applyFont="1" applyFill="1" applyBorder="1" applyAlignment="1" applyProtection="1">
      <alignment horizontal="center" vertical="center" shrinkToFit="1"/>
      <protection locked="0"/>
    </xf>
    <xf numFmtId="0" fontId="5" fillId="2" borderId="144"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0" fontId="5" fillId="2" borderId="90" xfId="0" applyFont="1" applyFill="1" applyBorder="1" applyAlignment="1" applyProtection="1">
      <alignment horizontal="center" vertical="center" shrinkToFit="1"/>
      <protection locked="0"/>
    </xf>
    <xf numFmtId="0" fontId="5" fillId="2" borderId="91" xfId="0" applyFont="1" applyFill="1" applyBorder="1" applyAlignment="1" applyProtection="1">
      <alignment horizontal="center" vertical="center" shrinkToFit="1"/>
      <protection locked="0"/>
    </xf>
    <xf numFmtId="0" fontId="5" fillId="2" borderId="92" xfId="0" applyFont="1" applyFill="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textRotation="255" shrinkToFit="1"/>
      <protection locked="0"/>
    </xf>
    <xf numFmtId="31" fontId="5"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1" fontId="5" fillId="0" borderId="15"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3" borderId="6" xfId="0" applyFont="1" applyFill="1" applyBorder="1" applyProtection="1">
      <alignment vertical="center"/>
      <protection locked="0"/>
    </xf>
    <xf numFmtId="0" fontId="17"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5" fillId="3" borderId="0" xfId="0" applyFont="1" applyFill="1" applyProtection="1">
      <alignment vertical="center"/>
      <protection locked="0"/>
    </xf>
    <xf numFmtId="0" fontId="5" fillId="3" borderId="13" xfId="0" applyFont="1" applyFill="1" applyBorder="1" applyProtection="1">
      <alignment vertical="center"/>
      <protection locked="0"/>
    </xf>
    <xf numFmtId="0" fontId="17"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shrinkToFit="1"/>
      <protection locked="0"/>
    </xf>
    <xf numFmtId="0" fontId="14" fillId="3" borderId="0" xfId="0" applyFont="1" applyFill="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shrinkToFit="1"/>
      <protection locked="0"/>
    </xf>
    <xf numFmtId="179" fontId="5" fillId="0" borderId="0" xfId="0" applyNumberFormat="1" applyFont="1" applyProtection="1">
      <alignment vertical="center"/>
      <protection locked="0"/>
    </xf>
    <xf numFmtId="0" fontId="5" fillId="0" borderId="26" xfId="0" applyFont="1" applyBorder="1" applyProtection="1">
      <alignment vertical="center"/>
      <protection locked="0"/>
    </xf>
    <xf numFmtId="0" fontId="5" fillId="0" borderId="24" xfId="0" applyFont="1" applyBorder="1" applyAlignment="1" applyProtection="1">
      <alignment vertical="center" wrapText="1"/>
      <protection locked="0"/>
    </xf>
    <xf numFmtId="0" fontId="5" fillId="0" borderId="24" xfId="0" applyFont="1" applyBorder="1" applyProtection="1">
      <alignment vertical="center"/>
      <protection locked="0"/>
    </xf>
    <xf numFmtId="0" fontId="5" fillId="0" borderId="25" xfId="0" applyFont="1" applyBorder="1" applyAlignment="1" applyProtection="1">
      <alignment vertical="center" wrapText="1"/>
      <protection locked="0"/>
    </xf>
    <xf numFmtId="0" fontId="5" fillId="0" borderId="0" xfId="0" applyFont="1" applyAlignment="1" applyProtection="1">
      <alignment vertical="center" textRotation="90"/>
      <protection locked="0"/>
    </xf>
    <xf numFmtId="0" fontId="8" fillId="0" borderId="73" xfId="0" applyFont="1" applyBorder="1" applyProtection="1">
      <alignment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7" fillId="0" borderId="0" xfId="0" applyFont="1" applyProtection="1">
      <alignment vertical="center"/>
      <protection locked="0"/>
    </xf>
    <xf numFmtId="0" fontId="9" fillId="3" borderId="0" xfId="0" applyFont="1" applyFill="1" applyProtection="1">
      <alignment vertical="center"/>
      <protection locked="0"/>
    </xf>
    <xf numFmtId="0" fontId="9" fillId="3" borderId="0" xfId="0" applyFont="1" applyFill="1" applyAlignment="1" applyProtection="1">
      <alignment horizontal="center" vertical="center"/>
      <protection locked="0"/>
    </xf>
    <xf numFmtId="0" fontId="8" fillId="3" borderId="0" xfId="0" quotePrefix="1" applyFont="1" applyFill="1" applyProtection="1">
      <alignment vertical="center"/>
      <protection locked="0"/>
    </xf>
    <xf numFmtId="0" fontId="8" fillId="5" borderId="0" xfId="0" applyFont="1" applyFill="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0" xfId="0" applyFont="1" applyAlignment="1" applyProtection="1">
      <alignment horizontal="centerContinuous" vertical="center"/>
      <protection locked="0"/>
    </xf>
    <xf numFmtId="0" fontId="27" fillId="3" borderId="0" xfId="0" applyFont="1" applyFill="1" applyAlignment="1">
      <alignment horizontal="left" vertical="center"/>
    </xf>
    <xf numFmtId="0" fontId="5" fillId="3" borderId="31" xfId="0" applyFont="1" applyFill="1" applyBorder="1" applyAlignment="1">
      <alignment horizontal="center" vertical="center" wrapText="1"/>
    </xf>
    <xf numFmtId="0" fontId="5" fillId="0" borderId="6"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3" borderId="30" xfId="0" applyFont="1" applyFill="1" applyBorder="1" applyAlignment="1">
      <alignment horizontal="center"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29" xfId="0" applyFont="1" applyFill="1" applyBorder="1" applyAlignment="1">
      <alignment horizontal="center" vertical="center" wrapText="1"/>
    </xf>
    <xf numFmtId="0" fontId="5" fillId="0" borderId="20"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1" fontId="5" fillId="3" borderId="46" xfId="0" applyNumberFormat="1" applyFont="1" applyFill="1" applyBorder="1" applyAlignment="1">
      <alignment vertical="center" wrapText="1"/>
    </xf>
    <xf numFmtId="1" fontId="25" fillId="3" borderId="1" xfId="0" applyNumberFormat="1" applyFont="1" applyFill="1" applyBorder="1" applyAlignment="1">
      <alignment vertical="center" wrapText="1"/>
    </xf>
    <xf numFmtId="1" fontId="25" fillId="3" borderId="47" xfId="0" applyNumberFormat="1" applyFont="1" applyFill="1" applyBorder="1" applyAlignment="1">
      <alignment vertical="center" wrapText="1"/>
    </xf>
    <xf numFmtId="179" fontId="5" fillId="3" borderId="46" xfId="0" applyNumberFormat="1" applyFont="1" applyFill="1" applyBorder="1" applyAlignment="1">
      <alignment vertical="center" wrapText="1"/>
    </xf>
    <xf numFmtId="179" fontId="25" fillId="3" borderId="47" xfId="0" applyNumberFormat="1" applyFont="1" applyFill="1" applyBorder="1" applyAlignment="1">
      <alignment vertical="center" wrapText="1"/>
    </xf>
    <xf numFmtId="1" fontId="5" fillId="3" borderId="120" xfId="0" applyNumberFormat="1" applyFont="1" applyFill="1" applyBorder="1" applyAlignment="1">
      <alignment vertical="center" wrapText="1"/>
    </xf>
    <xf numFmtId="1" fontId="25" fillId="3" borderId="7" xfId="0" applyNumberFormat="1" applyFont="1" applyFill="1" applyBorder="1" applyAlignment="1">
      <alignment horizontal="center" vertical="center" wrapText="1"/>
    </xf>
    <xf numFmtId="1" fontId="5" fillId="3" borderId="99" xfId="0" applyNumberFormat="1" applyFont="1" applyFill="1" applyBorder="1" applyAlignment="1">
      <alignment vertical="center" wrapText="1"/>
    </xf>
    <xf numFmtId="179" fontId="5" fillId="3" borderId="120" xfId="0" applyNumberFormat="1" applyFont="1" applyFill="1" applyBorder="1" applyAlignment="1">
      <alignment vertical="center" wrapText="1"/>
    </xf>
    <xf numFmtId="1" fontId="5" fillId="3" borderId="119" xfId="0" applyNumberFormat="1" applyFont="1" applyFill="1" applyBorder="1" applyAlignment="1">
      <alignment vertical="center" wrapText="1"/>
    </xf>
    <xf numFmtId="1" fontId="25" fillId="3" borderId="23" xfId="0" applyNumberFormat="1" applyFont="1" applyFill="1" applyBorder="1" applyAlignment="1">
      <alignment vertical="center" wrapText="1"/>
    </xf>
    <xf numFmtId="181" fontId="25" fillId="3" borderId="118" xfId="0" applyNumberFormat="1" applyFont="1" applyFill="1" applyBorder="1" applyAlignment="1">
      <alignment vertical="center" wrapText="1"/>
    </xf>
    <xf numFmtId="179" fontId="5" fillId="3" borderId="119" xfId="0" applyNumberFormat="1" applyFont="1" applyFill="1" applyBorder="1" applyAlignment="1">
      <alignment vertical="center" wrapText="1"/>
    </xf>
    <xf numFmtId="179" fontId="25" fillId="3" borderId="118" xfId="0" applyNumberFormat="1" applyFont="1" applyFill="1" applyBorder="1" applyAlignment="1">
      <alignment vertical="center" wrapText="1"/>
    </xf>
    <xf numFmtId="1" fontId="5" fillId="3" borderId="121" xfId="0" applyNumberFormat="1" applyFont="1" applyFill="1" applyBorder="1" applyAlignment="1">
      <alignment vertical="center" wrapText="1"/>
    </xf>
    <xf numFmtId="1" fontId="25" fillId="3" borderId="32" xfId="0" applyNumberFormat="1" applyFont="1" applyFill="1" applyBorder="1" applyAlignment="1">
      <alignment vertical="center" wrapText="1"/>
    </xf>
    <xf numFmtId="181" fontId="25" fillId="3" borderId="100" xfId="0" applyNumberFormat="1" applyFont="1" applyFill="1" applyBorder="1" applyAlignment="1">
      <alignment vertical="center" wrapText="1"/>
    </xf>
    <xf numFmtId="179" fontId="5" fillId="3" borderId="121" xfId="0" applyNumberFormat="1" applyFont="1" applyFill="1" applyBorder="1" applyAlignment="1">
      <alignment vertical="center" wrapText="1"/>
    </xf>
    <xf numFmtId="179" fontId="25" fillId="3" borderId="100" xfId="0" applyNumberFormat="1" applyFont="1" applyFill="1" applyBorder="1" applyAlignment="1">
      <alignment vertical="center" wrapText="1"/>
    </xf>
    <xf numFmtId="1" fontId="5" fillId="3" borderId="163" xfId="0" applyNumberFormat="1" applyFont="1" applyFill="1" applyBorder="1" applyAlignment="1">
      <alignment vertical="center" wrapText="1"/>
    </xf>
    <xf numFmtId="1" fontId="25" fillId="3" borderId="152" xfId="0" applyNumberFormat="1" applyFont="1" applyFill="1" applyBorder="1" applyAlignment="1">
      <alignment vertical="center" wrapText="1"/>
    </xf>
    <xf numFmtId="181" fontId="25" fillId="3" borderId="164" xfId="0" applyNumberFormat="1" applyFont="1" applyFill="1" applyBorder="1" applyAlignment="1">
      <alignment vertical="center" wrapText="1"/>
    </xf>
    <xf numFmtId="179" fontId="5" fillId="3" borderId="163" xfId="0" applyNumberFormat="1" applyFont="1" applyFill="1" applyBorder="1" applyAlignment="1">
      <alignment vertical="center" wrapText="1"/>
    </xf>
    <xf numFmtId="179" fontId="25" fillId="3" borderId="164" xfId="0" applyNumberFormat="1" applyFont="1" applyFill="1" applyBorder="1" applyAlignment="1">
      <alignment vertical="center" wrapText="1"/>
    </xf>
    <xf numFmtId="1" fontId="25" fillId="3" borderId="7" xfId="0" applyNumberFormat="1" applyFont="1" applyFill="1" applyBorder="1" applyAlignment="1">
      <alignment vertical="center" wrapText="1"/>
    </xf>
    <xf numFmtId="181" fontId="25" fillId="3" borderId="99" xfId="0" applyNumberFormat="1" applyFont="1" applyFill="1" applyBorder="1" applyAlignment="1">
      <alignment vertical="center" wrapText="1"/>
    </xf>
    <xf numFmtId="179" fontId="25" fillId="3" borderId="99" xfId="0" applyNumberFormat="1" applyFont="1" applyFill="1" applyBorder="1" applyAlignment="1">
      <alignment vertical="center" wrapText="1"/>
    </xf>
    <xf numFmtId="1" fontId="25" fillId="3" borderId="21" xfId="0" applyNumberFormat="1" applyFont="1" applyFill="1" applyBorder="1" applyAlignment="1">
      <alignment vertical="center" wrapText="1"/>
    </xf>
    <xf numFmtId="181" fontId="25" fillId="3" borderId="27" xfId="0" applyNumberFormat="1" applyFont="1" applyFill="1" applyBorder="1" applyAlignment="1">
      <alignment vertical="center" wrapText="1"/>
    </xf>
    <xf numFmtId="0" fontId="5" fillId="0" borderId="76"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179" fontId="5" fillId="0" borderId="0" xfId="0" applyNumberFormat="1" applyFont="1" applyAlignment="1">
      <alignment horizontal="center" vertical="center" wrapText="1" shrinkToFit="1"/>
    </xf>
    <xf numFmtId="179" fontId="5" fillId="0" borderId="27" xfId="0" applyNumberFormat="1" applyFont="1" applyBorder="1" applyAlignment="1">
      <alignment horizontal="center" vertical="center" shrinkToFit="1"/>
    </xf>
    <xf numFmtId="179" fontId="5" fillId="0" borderId="15" xfId="0" applyNumberFormat="1" applyFont="1" applyBorder="1" applyAlignment="1">
      <alignment horizontal="center" vertical="center" shrinkToFit="1"/>
    </xf>
    <xf numFmtId="179" fontId="5" fillId="6" borderId="121" xfId="0" applyNumberFormat="1" applyFont="1" applyFill="1" applyBorder="1" applyAlignment="1">
      <alignment vertical="center" shrinkToFit="1"/>
    </xf>
    <xf numFmtId="179" fontId="25" fillId="6" borderId="8" xfId="0" applyNumberFormat="1" applyFont="1" applyFill="1" applyBorder="1" applyAlignment="1">
      <alignment vertical="center" shrinkToFit="1"/>
    </xf>
    <xf numFmtId="1" fontId="5" fillId="0" borderId="2" xfId="0" applyNumberFormat="1" applyFont="1" applyBorder="1" applyAlignment="1">
      <alignment vertical="center" wrapText="1"/>
    </xf>
    <xf numFmtId="1" fontId="5" fillId="0" borderId="0" xfId="0" applyNumberFormat="1" applyFont="1" applyAlignment="1">
      <alignment vertical="center" wrapText="1"/>
    </xf>
    <xf numFmtId="1" fontId="5" fillId="0" borderId="13" xfId="0" applyNumberFormat="1" applyFont="1" applyBorder="1" applyAlignment="1">
      <alignment vertical="center" wrapText="1"/>
    </xf>
    <xf numFmtId="1" fontId="5" fillId="0" borderId="20" xfId="0" applyNumberFormat="1" applyFont="1" applyBorder="1" applyAlignment="1">
      <alignment vertical="center" wrapText="1"/>
    </xf>
    <xf numFmtId="1" fontId="5" fillId="0" borderId="15" xfId="0" applyNumberFormat="1" applyFont="1" applyBorder="1" applyAlignment="1">
      <alignment vertical="center" wrapText="1"/>
    </xf>
    <xf numFmtId="1" fontId="5" fillId="6" borderId="44" xfId="0" applyNumberFormat="1" applyFont="1" applyFill="1" applyBorder="1" applyAlignment="1">
      <alignment vertical="center" wrapTex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0" borderId="7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5" fillId="3" borderId="37"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50" xfId="0" applyFont="1" applyFill="1" applyBorder="1" applyAlignment="1">
      <alignment horizontal="center" vertical="center" wrapText="1"/>
    </xf>
    <xf numFmtId="0" fontId="5" fillId="3" borderId="21" xfId="0" applyFont="1" applyFill="1" applyBorder="1" applyAlignment="1">
      <alignment horizontal="center" vertical="center" wrapText="1"/>
    </xf>
    <xf numFmtId="184" fontId="0" fillId="0" borderId="0" xfId="0" applyNumberFormat="1">
      <alignment vertical="center"/>
    </xf>
    <xf numFmtId="0" fontId="34" fillId="3" borderId="0" xfId="0" applyFont="1" applyFill="1" applyAlignment="1">
      <alignment horizontal="left" vertical="center"/>
    </xf>
    <xf numFmtId="0" fontId="31" fillId="3" borderId="0" xfId="0" applyFont="1" applyFill="1" applyAlignment="1">
      <alignment horizontal="left" vertical="center"/>
    </xf>
    <xf numFmtId="0" fontId="0" fillId="3" borderId="10" xfId="0" applyFill="1" applyBorder="1" applyAlignment="1">
      <alignment horizontal="center" vertical="center"/>
    </xf>
    <xf numFmtId="0" fontId="35" fillId="3" borderId="0" xfId="0" applyFont="1" applyFill="1" applyAlignment="1">
      <alignment horizontal="left" vertical="center"/>
    </xf>
    <xf numFmtId="0" fontId="5" fillId="0" borderId="60"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115" xfId="0" applyFont="1" applyBorder="1" applyAlignment="1" applyProtection="1">
      <alignment horizontal="center" vertical="center" shrinkToFit="1"/>
      <protection locked="0"/>
    </xf>
    <xf numFmtId="0" fontId="5" fillId="0" borderId="116" xfId="0" applyFont="1" applyBorder="1" applyAlignment="1" applyProtection="1">
      <alignment horizontal="center" vertical="center" shrinkToFit="1"/>
      <protection locked="0"/>
    </xf>
    <xf numFmtId="0" fontId="5" fillId="0" borderId="117" xfId="0" applyFont="1" applyBorder="1" applyAlignment="1" applyProtection="1">
      <alignment horizontal="center" vertical="center" shrinkToFit="1"/>
      <protection locked="0"/>
    </xf>
    <xf numFmtId="0" fontId="5" fillId="0" borderId="160" xfId="0" applyFont="1" applyBorder="1" applyAlignment="1" applyProtection="1">
      <alignment horizontal="center" vertical="center" shrinkToFit="1"/>
      <protection locked="0"/>
    </xf>
    <xf numFmtId="0" fontId="5" fillId="0" borderId="161" xfId="0" applyFont="1" applyBorder="1" applyAlignment="1" applyProtection="1">
      <alignment horizontal="center" vertical="center" shrinkToFit="1"/>
      <protection locked="0"/>
    </xf>
    <xf numFmtId="0" fontId="5" fillId="0" borderId="162" xfId="0" applyFont="1" applyBorder="1" applyAlignment="1" applyProtection="1">
      <alignment horizontal="center" vertical="center" shrinkToFit="1"/>
      <protection locked="0"/>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0" xfId="0" applyFont="1" applyBorder="1" applyAlignment="1">
      <alignment horizontal="center" vertical="center" shrinkToFit="1"/>
    </xf>
    <xf numFmtId="0" fontId="13" fillId="3" borderId="85" xfId="0" applyFont="1" applyFill="1" applyBorder="1">
      <alignment vertical="center"/>
    </xf>
    <xf numFmtId="0" fontId="13" fillId="3" borderId="33" xfId="0" applyFont="1" applyFill="1" applyBorder="1" applyAlignment="1">
      <alignment horizontal="center" vertical="center"/>
    </xf>
    <xf numFmtId="0" fontId="13" fillId="3" borderId="0" xfId="0" applyFont="1" applyFill="1" applyBorder="1" applyAlignment="1">
      <alignment horizontal="center" vertical="center"/>
    </xf>
    <xf numFmtId="0" fontId="20" fillId="3" borderId="0" xfId="0" applyFont="1" applyFill="1" applyBorder="1">
      <alignment vertical="center"/>
    </xf>
    <xf numFmtId="0" fontId="20" fillId="3" borderId="101" xfId="0" applyFont="1" applyFill="1" applyBorder="1">
      <alignment vertical="center"/>
    </xf>
    <xf numFmtId="0" fontId="20" fillId="3" borderId="24" xfId="0" applyFont="1" applyFill="1" applyBorder="1">
      <alignment vertical="center"/>
    </xf>
    <xf numFmtId="0" fontId="20" fillId="3" borderId="74" xfId="0" applyFont="1" applyFill="1" applyBorder="1">
      <alignment vertical="center"/>
    </xf>
    <xf numFmtId="0" fontId="27" fillId="7" borderId="63" xfId="0" applyFont="1" applyFill="1" applyBorder="1">
      <alignment vertical="center"/>
    </xf>
    <xf numFmtId="0" fontId="27" fillId="7" borderId="53" xfId="0" applyFont="1" applyFill="1" applyBorder="1" applyAlignment="1">
      <alignment horizontal="center" vertical="center"/>
    </xf>
    <xf numFmtId="0" fontId="27" fillId="7" borderId="77" xfId="0" applyFont="1" applyFill="1" applyBorder="1">
      <alignment vertical="center"/>
    </xf>
    <xf numFmtId="0" fontId="20" fillId="3" borderId="118" xfId="0" applyFont="1" applyFill="1" applyBorder="1">
      <alignment vertical="center"/>
    </xf>
    <xf numFmtId="0" fontId="20" fillId="3" borderId="28" xfId="0" applyFont="1" applyFill="1" applyBorder="1">
      <alignment vertical="center"/>
    </xf>
    <xf numFmtId="0" fontId="20" fillId="3" borderId="52" xfId="0" applyFont="1" applyFill="1" applyBorder="1">
      <alignment vertical="center"/>
    </xf>
    <xf numFmtId="0" fontId="20" fillId="3" borderId="120" xfId="0" applyFont="1" applyFill="1" applyBorder="1">
      <alignment vertical="center"/>
    </xf>
    <xf numFmtId="0" fontId="20" fillId="3" borderId="8" xfId="0" applyFont="1" applyFill="1" applyBorder="1">
      <alignment vertical="center"/>
    </xf>
    <xf numFmtId="0" fontId="20" fillId="3" borderId="28" xfId="0" applyFont="1" applyFill="1" applyBorder="1" applyAlignment="1">
      <alignment horizontal="center" vertical="center"/>
    </xf>
    <xf numFmtId="0" fontId="4" fillId="3" borderId="169" xfId="0" applyFont="1" applyFill="1" applyBorder="1" applyAlignment="1">
      <alignment horizontal="center" vertical="center"/>
    </xf>
    <xf numFmtId="0" fontId="20" fillId="3" borderId="169" xfId="0" applyFont="1" applyFill="1" applyBorder="1" applyAlignment="1">
      <alignment horizontal="center" vertical="center"/>
    </xf>
    <xf numFmtId="0" fontId="20" fillId="3" borderId="170" xfId="0" applyFont="1" applyFill="1" applyBorder="1" applyAlignment="1">
      <alignment horizontal="center" vertical="center"/>
    </xf>
    <xf numFmtId="0" fontId="39" fillId="7" borderId="51" xfId="0" applyFont="1" applyFill="1" applyBorder="1" applyAlignment="1">
      <alignment horizontal="center" vertical="center"/>
    </xf>
    <xf numFmtId="0" fontId="39" fillId="7" borderId="10" xfId="0" applyFont="1" applyFill="1" applyBorder="1">
      <alignment vertical="center"/>
    </xf>
    <xf numFmtId="0" fontId="39" fillId="7" borderId="84" xfId="0" applyFont="1" applyFill="1" applyBorder="1">
      <alignment vertical="center"/>
    </xf>
    <xf numFmtId="0" fontId="5" fillId="6" borderId="7" xfId="0" applyFont="1" applyFill="1" applyBorder="1" applyAlignment="1">
      <alignment horizontal="center" vertical="center" shrinkToFit="1"/>
    </xf>
    <xf numFmtId="1" fontId="5" fillId="0" borderId="6" xfId="0" applyNumberFormat="1" applyFont="1" applyBorder="1" applyAlignment="1">
      <alignment vertical="center" wrapText="1"/>
    </xf>
    <xf numFmtId="1" fontId="5" fillId="0" borderId="3" xfId="0" applyNumberFormat="1" applyFont="1" applyBorder="1" applyAlignment="1">
      <alignment vertical="center" wrapText="1"/>
    </xf>
    <xf numFmtId="1" fontId="5" fillId="0" borderId="8" xfId="0" applyNumberFormat="1" applyFont="1" applyBorder="1" applyAlignment="1">
      <alignment vertical="center" wrapText="1"/>
    </xf>
    <xf numFmtId="1" fontId="5" fillId="0" borderId="16" xfId="0" applyNumberFormat="1" applyFont="1" applyBorder="1" applyAlignment="1">
      <alignment vertical="center" wrapText="1"/>
    </xf>
    <xf numFmtId="0" fontId="5" fillId="6" borderId="21" xfId="0"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10" xfId="0" applyFont="1" applyFill="1" applyBorder="1" applyAlignment="1">
      <alignment horizontal="left" vertical="center"/>
    </xf>
    <xf numFmtId="0" fontId="5" fillId="3" borderId="0" xfId="0" applyFont="1" applyFill="1" applyBorder="1">
      <alignment vertical="center"/>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5" fillId="3" borderId="0" xfId="0" applyFont="1" applyFill="1" applyAlignment="1">
      <alignment horizontal="left" vertical="center" indent="1"/>
    </xf>
    <xf numFmtId="0" fontId="5" fillId="3" borderId="0" xfId="0" applyFont="1" applyFill="1" applyAlignment="1">
      <alignment horizontal="left" vertical="top" wrapText="1"/>
    </xf>
    <xf numFmtId="0" fontId="5" fillId="2" borderId="35"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6" borderId="32" xfId="0" applyFont="1" applyFill="1" applyBorder="1" applyAlignment="1">
      <alignment horizontal="left" vertical="center" shrinkToFit="1"/>
    </xf>
    <xf numFmtId="0" fontId="5" fillId="6" borderId="24" xfId="0" applyFont="1" applyFill="1" applyBorder="1" applyAlignment="1">
      <alignment horizontal="left" vertical="center" shrinkToFit="1"/>
    </xf>
    <xf numFmtId="0" fontId="5" fillId="4" borderId="63" xfId="0" applyFont="1" applyFill="1" applyBorder="1" applyAlignment="1">
      <alignment horizontal="center" vertical="center" shrinkToFit="1"/>
    </xf>
    <xf numFmtId="0" fontId="5" fillId="4" borderId="24" xfId="0" applyFont="1" applyFill="1" applyBorder="1" applyAlignment="1">
      <alignment horizontal="center" vertical="center" shrinkToFit="1"/>
    </xf>
    <xf numFmtId="180" fontId="25" fillId="4" borderId="24"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0" fontId="5" fillId="6" borderId="32" xfId="0" applyFont="1" applyFill="1" applyBorder="1" applyAlignment="1">
      <alignment horizontal="center" vertical="center" shrinkToFit="1"/>
    </xf>
    <xf numFmtId="0" fontId="5" fillId="6" borderId="33" xfId="0" applyFont="1" applyFill="1" applyBorder="1" applyAlignment="1">
      <alignment horizontal="center" vertical="center" shrinkToFit="1"/>
    </xf>
    <xf numFmtId="0" fontId="5" fillId="0" borderId="79" xfId="0" applyFont="1" applyBorder="1" applyAlignment="1">
      <alignment horizontal="center" vertical="center"/>
    </xf>
    <xf numFmtId="0" fontId="16" fillId="2" borderId="32" xfId="0" applyFont="1" applyFill="1" applyBorder="1" applyAlignment="1" applyProtection="1">
      <alignment horizontal="left" vertical="center" wrapText="1"/>
      <protection locked="0"/>
    </xf>
    <xf numFmtId="0" fontId="16" fillId="2" borderId="33" xfId="0" applyFont="1" applyFill="1" applyBorder="1" applyAlignment="1" applyProtection="1">
      <alignment horizontal="left" vertical="center" wrapText="1"/>
      <protection locked="0"/>
    </xf>
    <xf numFmtId="0" fontId="16" fillId="2" borderId="34"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30"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left" vertical="center" wrapText="1"/>
      <protection locked="0"/>
    </xf>
    <xf numFmtId="0" fontId="16" fillId="2" borderId="22"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24"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180" fontId="25" fillId="6" borderId="24" xfId="0" applyNumberFormat="1" applyFont="1" applyFill="1" applyBorder="1" applyAlignment="1">
      <alignment horizontal="center" vertical="center" wrapText="1"/>
    </xf>
    <xf numFmtId="180" fontId="25" fillId="6" borderId="25" xfId="0" applyNumberFormat="1" applyFont="1" applyFill="1" applyBorder="1" applyAlignment="1">
      <alignment horizontal="center" vertical="center" wrapText="1"/>
    </xf>
    <xf numFmtId="179" fontId="5" fillId="0" borderId="20" xfId="0" applyNumberFormat="1" applyFont="1" applyBorder="1" applyAlignment="1">
      <alignment horizontal="center" vertical="center" shrinkToFit="1"/>
    </xf>
    <xf numFmtId="179" fontId="5" fillId="0" borderId="16" xfId="0" applyNumberFormat="1" applyFont="1" applyBorder="1" applyAlignment="1">
      <alignment horizontal="center" vertical="center" shrinkToFit="1"/>
    </xf>
    <xf numFmtId="0" fontId="5" fillId="5" borderId="11" xfId="0" applyFont="1" applyFill="1" applyBorder="1" applyAlignment="1" applyProtection="1">
      <alignment horizontal="center" vertical="center" wrapText="1"/>
      <protection locked="0"/>
    </xf>
    <xf numFmtId="0" fontId="5" fillId="5" borderId="110" xfId="0" applyFont="1" applyFill="1" applyBorder="1" applyAlignment="1" applyProtection="1">
      <alignment horizontal="center" vertical="center" wrapText="1"/>
      <protection locked="0"/>
    </xf>
    <xf numFmtId="0" fontId="5" fillId="5" borderId="111" xfId="0" applyFont="1" applyFill="1" applyBorder="1" applyAlignment="1" applyProtection="1">
      <alignment horizontal="center" vertical="center" wrapText="1"/>
      <protection locked="0"/>
    </xf>
    <xf numFmtId="0" fontId="5" fillId="5" borderId="112" xfId="0" applyFont="1" applyFill="1" applyBorder="1" applyAlignment="1" applyProtection="1">
      <alignment horizontal="center" vertical="center" wrapText="1"/>
      <protection locked="0"/>
    </xf>
    <xf numFmtId="0" fontId="5" fillId="0" borderId="142" xfId="0" applyFont="1" applyBorder="1" applyAlignment="1">
      <alignment horizontal="center" vertical="center"/>
    </xf>
    <xf numFmtId="0" fontId="9" fillId="2" borderId="0" xfId="0"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8" fillId="5" borderId="63"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178" fontId="16" fillId="0" borderId="152" xfId="0" applyNumberFormat="1" applyFont="1" applyBorder="1" applyAlignment="1" applyProtection="1">
      <alignment horizontal="right" vertical="center" shrinkToFit="1"/>
      <protection locked="0"/>
    </xf>
    <xf numFmtId="178" fontId="16" fillId="0" borderId="148" xfId="0" applyNumberFormat="1" applyFont="1" applyBorder="1" applyAlignment="1" applyProtection="1">
      <alignment horizontal="right" vertical="center" shrinkToFit="1"/>
      <protection locked="0"/>
    </xf>
    <xf numFmtId="178" fontId="16" fillId="5" borderId="148" xfId="0" applyNumberFormat="1" applyFont="1" applyFill="1" applyBorder="1" applyAlignment="1" applyProtection="1">
      <alignment horizontal="center" vertical="center" shrinkToFit="1"/>
      <protection locked="0"/>
    </xf>
    <xf numFmtId="178" fontId="16" fillId="5" borderId="149" xfId="0" applyNumberFormat="1" applyFont="1" applyFill="1" applyBorder="1" applyAlignment="1" applyProtection="1">
      <alignment horizontal="center" vertical="center" shrinkToFit="1"/>
      <protection locked="0"/>
    </xf>
    <xf numFmtId="0" fontId="5" fillId="0" borderId="146" xfId="0" applyFont="1" applyBorder="1" applyAlignment="1">
      <alignment horizontal="center" vertical="center"/>
    </xf>
    <xf numFmtId="176" fontId="8" fillId="0" borderId="63"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5" fillId="5" borderId="105" xfId="0" applyFont="1" applyFill="1" applyBorder="1" applyAlignment="1" applyProtection="1">
      <alignment horizontal="center" vertical="center" wrapText="1"/>
      <protection locked="0"/>
    </xf>
    <xf numFmtId="0" fontId="5" fillId="5" borderId="73" xfId="0" applyFont="1" applyFill="1" applyBorder="1" applyAlignment="1" applyProtection="1">
      <alignment horizontal="center" vertical="center" wrapText="1"/>
      <protection locked="0"/>
    </xf>
    <xf numFmtId="0" fontId="5" fillId="5" borderId="106" xfId="0" applyFont="1" applyFill="1" applyBorder="1" applyAlignment="1" applyProtection="1">
      <alignment horizontal="center" vertical="center" wrapText="1"/>
      <protection locked="0"/>
    </xf>
    <xf numFmtId="31" fontId="5" fillId="5" borderId="113" xfId="0" applyNumberFormat="1" applyFont="1" applyFill="1" applyBorder="1" applyAlignment="1" applyProtection="1">
      <alignment horizontal="center" vertical="center" wrapText="1"/>
      <protection locked="0"/>
    </xf>
    <xf numFmtId="31" fontId="5" fillId="5" borderId="66" xfId="0" applyNumberFormat="1" applyFont="1" applyFill="1" applyBorder="1" applyAlignment="1" applyProtection="1">
      <alignment horizontal="center" vertical="center" wrapText="1"/>
      <protection locked="0"/>
    </xf>
    <xf numFmtId="31" fontId="5" fillId="5" borderId="114" xfId="0" applyNumberFormat="1" applyFont="1" applyFill="1" applyBorder="1" applyAlignment="1" applyProtection="1">
      <alignment horizontal="center" vertical="center" wrapText="1"/>
      <protection locked="0"/>
    </xf>
    <xf numFmtId="0" fontId="8" fillId="0" borderId="6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16" fillId="2" borderId="21" xfId="0" applyFont="1" applyFill="1" applyBorder="1" applyAlignment="1" applyProtection="1">
      <alignment horizontal="center" vertical="center" textRotation="255" shrinkToFit="1"/>
      <protection locked="0"/>
    </xf>
    <xf numFmtId="0" fontId="16" fillId="2" borderId="10" xfId="0" applyFont="1" applyFill="1" applyBorder="1" applyAlignment="1" applyProtection="1">
      <alignment horizontal="center" vertical="center" textRotation="255" shrinkToFit="1"/>
      <protection locked="0"/>
    </xf>
    <xf numFmtId="0" fontId="16" fillId="2" borderId="10" xfId="0" applyFont="1" applyFill="1" applyBorder="1" applyAlignment="1" applyProtection="1">
      <alignment horizontal="center" vertical="center" wrapText="1"/>
      <protection locked="0"/>
    </xf>
    <xf numFmtId="31" fontId="5" fillId="5" borderId="107" xfId="0" applyNumberFormat="1" applyFont="1" applyFill="1" applyBorder="1" applyAlignment="1" applyProtection="1">
      <alignment horizontal="center" vertical="center" wrapText="1"/>
      <protection locked="0"/>
    </xf>
    <xf numFmtId="31" fontId="5" fillId="5" borderId="108" xfId="0" applyNumberFormat="1" applyFont="1" applyFill="1" applyBorder="1" applyAlignment="1" applyProtection="1">
      <alignment horizontal="center" vertical="center" wrapText="1"/>
      <protection locked="0"/>
    </xf>
    <xf numFmtId="31" fontId="5" fillId="5" borderId="109" xfId="0" applyNumberFormat="1" applyFont="1" applyFill="1" applyBorder="1" applyAlignment="1" applyProtection="1">
      <alignment horizontal="center" vertical="center" wrapText="1"/>
      <protection locked="0"/>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0" fillId="0" borderId="87"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89"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5" fillId="2" borderId="21"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7" fillId="5" borderId="0" xfId="0" applyFont="1" applyFill="1" applyAlignment="1" applyProtection="1">
      <alignment horizontal="center" vertical="center"/>
      <protection locked="0"/>
    </xf>
    <xf numFmtId="0" fontId="7" fillId="0" borderId="0" xfId="0" applyFont="1" applyAlignment="1">
      <alignment horizontal="center" vertical="center"/>
    </xf>
    <xf numFmtId="0" fontId="9" fillId="5" borderId="0" xfId="0" applyFont="1" applyFill="1" applyAlignment="1" applyProtection="1">
      <alignment horizontal="center" vertical="center"/>
      <protection locked="0"/>
    </xf>
    <xf numFmtId="0" fontId="8" fillId="5" borderId="24" xfId="0" applyFont="1" applyFill="1" applyBorder="1" applyAlignment="1" applyProtection="1">
      <alignment horizontal="center" vertical="center"/>
      <protection locked="0"/>
    </xf>
    <xf numFmtId="176" fontId="8" fillId="0" borderId="63" xfId="0" applyNumberFormat="1" applyFont="1" applyBorder="1" applyAlignment="1" applyProtection="1">
      <alignment horizontal="center" vertical="center"/>
      <protection locked="0"/>
    </xf>
    <xf numFmtId="176" fontId="8" fillId="0" borderId="12" xfId="0" applyNumberFormat="1"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47"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149" xfId="0" applyFont="1" applyBorder="1" applyAlignment="1">
      <alignment horizontal="center" vertical="center" wrapText="1"/>
    </xf>
    <xf numFmtId="178" fontId="16" fillId="5" borderId="0" xfId="0" applyNumberFormat="1" applyFont="1" applyFill="1" applyAlignment="1" applyProtection="1">
      <alignment horizontal="center" vertical="center" shrinkToFit="1"/>
      <protection locked="0"/>
    </xf>
    <xf numFmtId="178" fontId="16" fillId="5" borderId="30" xfId="0" applyNumberFormat="1" applyFont="1" applyFill="1" applyBorder="1" applyAlignment="1" applyProtection="1">
      <alignment horizontal="center" vertical="center" shrinkToFit="1"/>
      <protection locked="0"/>
    </xf>
    <xf numFmtId="0" fontId="16" fillId="0" borderId="124" xfId="0" applyFont="1" applyBorder="1" applyAlignment="1">
      <alignment horizontal="left" vertical="center" wrapText="1"/>
    </xf>
    <xf numFmtId="0" fontId="16" fillId="0" borderId="125" xfId="0" applyFont="1" applyBorder="1" applyAlignment="1">
      <alignment horizontal="left" vertical="center" wrapText="1"/>
    </xf>
    <xf numFmtId="0" fontId="16" fillId="0" borderId="126" xfId="0" applyFont="1" applyBorder="1" applyAlignment="1">
      <alignment horizontal="left" vertical="center" wrapText="1"/>
    </xf>
    <xf numFmtId="0" fontId="16" fillId="0" borderId="128" xfId="0" applyFont="1" applyBorder="1" applyAlignment="1">
      <alignment horizontal="left" vertical="center" wrapText="1"/>
    </xf>
    <xf numFmtId="0" fontId="16" fillId="0" borderId="129" xfId="0" applyFont="1" applyBorder="1" applyAlignment="1">
      <alignment horizontal="left" vertical="center" wrapText="1"/>
    </xf>
    <xf numFmtId="0" fontId="16" fillId="0" borderId="130" xfId="0" applyFont="1" applyBorder="1" applyAlignment="1">
      <alignment horizontal="left" vertical="center" wrapText="1"/>
    </xf>
    <xf numFmtId="0" fontId="16" fillId="0" borderId="133" xfId="0" applyFont="1" applyBorder="1" applyAlignment="1">
      <alignment horizontal="left" vertical="center" wrapText="1"/>
    </xf>
    <xf numFmtId="0" fontId="16" fillId="0" borderId="134" xfId="0" applyFont="1" applyBorder="1" applyAlignment="1">
      <alignment horizontal="left" vertical="center" wrapText="1"/>
    </xf>
    <xf numFmtId="0" fontId="16" fillId="0" borderId="135" xfId="0" applyFont="1" applyBorder="1" applyAlignment="1">
      <alignment horizontal="left" vertical="center" wrapText="1"/>
    </xf>
    <xf numFmtId="0" fontId="5" fillId="0" borderId="4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4" xfId="0" applyFont="1" applyBorder="1" applyAlignment="1">
      <alignment horizontal="center" vertical="center" wrapText="1"/>
    </xf>
    <xf numFmtId="0" fontId="16" fillId="0" borderId="127" xfId="0" applyFont="1" applyBorder="1" applyAlignment="1">
      <alignment horizontal="center" vertical="center" wrapText="1"/>
    </xf>
    <xf numFmtId="0" fontId="16" fillId="0" borderId="131" xfId="0" applyFont="1" applyBorder="1" applyAlignment="1">
      <alignment horizontal="center" vertical="center" wrapText="1"/>
    </xf>
    <xf numFmtId="0" fontId="16" fillId="0" borderId="136" xfId="0" applyFont="1" applyBorder="1" applyAlignment="1">
      <alignment horizontal="center" vertical="center" wrapText="1"/>
    </xf>
    <xf numFmtId="0" fontId="16" fillId="2" borderId="15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16" fillId="2" borderId="32" xfId="0" applyFont="1" applyFill="1" applyBorder="1" applyAlignment="1" applyProtection="1">
      <alignment horizontal="center" vertical="center" shrinkToFit="1"/>
      <protection locked="0"/>
    </xf>
    <xf numFmtId="0" fontId="16" fillId="2" borderId="33" xfId="0" applyFont="1" applyFill="1" applyBorder="1" applyAlignment="1" applyProtection="1">
      <alignment horizontal="center" vertical="center" shrinkToFit="1"/>
      <protection locked="0"/>
    </xf>
    <xf numFmtId="0" fontId="16" fillId="2" borderId="34" xfId="0" applyFont="1" applyFill="1" applyBorder="1" applyAlignment="1" applyProtection="1">
      <alignment horizontal="center" vertical="center" shrinkToFit="1"/>
      <protection locked="0"/>
    </xf>
    <xf numFmtId="0" fontId="16" fillId="3" borderId="121" xfId="0" applyFont="1" applyFill="1" applyBorder="1" applyAlignment="1">
      <alignment horizontal="center" vertical="center" wrapText="1"/>
    </xf>
    <xf numFmtId="0" fontId="16" fillId="3" borderId="120" xfId="0" applyFont="1" applyFill="1" applyBorder="1" applyAlignment="1">
      <alignment horizontal="center" vertical="center" wrapText="1"/>
    </xf>
    <xf numFmtId="0" fontId="16" fillId="3" borderId="122" xfId="0" applyFont="1" applyFill="1" applyBorder="1" applyAlignment="1">
      <alignment horizontal="center" vertical="center" wrapText="1"/>
    </xf>
    <xf numFmtId="20" fontId="8" fillId="5" borderId="63"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2" xfId="0" applyNumberFormat="1" applyFont="1" applyFill="1" applyBorder="1" applyAlignment="1" applyProtection="1">
      <alignment horizontal="center" vertical="center"/>
      <protection locked="0"/>
    </xf>
    <xf numFmtId="0" fontId="5" fillId="0" borderId="86" xfId="0" applyFont="1" applyBorder="1" applyAlignment="1">
      <alignment horizontal="center" vertical="center"/>
    </xf>
    <xf numFmtId="0" fontId="5" fillId="0" borderId="80"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5" fillId="0" borderId="82" xfId="0" applyFont="1" applyBorder="1" applyAlignment="1" applyProtection="1">
      <alignment horizontal="center" vertical="center"/>
      <protection locked="0"/>
    </xf>
    <xf numFmtId="0" fontId="16" fillId="0" borderId="123" xfId="0" applyFont="1" applyBorder="1" applyAlignment="1">
      <alignment horizontal="center" vertical="center" textRotation="255" shrinkToFit="1"/>
    </xf>
    <xf numFmtId="0" fontId="16" fillId="0" borderId="132" xfId="0" applyFont="1" applyBorder="1" applyAlignment="1">
      <alignment horizontal="center" vertical="center" textRotation="255" shrinkToFi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3" borderId="2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24" fillId="3" borderId="38"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5" fillId="2" borderId="151" xfId="0" applyFont="1" applyFill="1" applyBorder="1" applyAlignment="1" applyProtection="1">
      <alignment horizontal="center" vertical="center" wrapText="1"/>
      <protection locked="0"/>
    </xf>
    <xf numFmtId="0" fontId="16" fillId="0" borderId="153" xfId="0" applyFont="1" applyBorder="1" applyAlignment="1">
      <alignment horizontal="center" vertical="center" textRotation="255" shrinkToFit="1"/>
    </xf>
    <xf numFmtId="178" fontId="16" fillId="0" borderId="7" xfId="0" applyNumberFormat="1" applyFont="1" applyBorder="1" applyAlignment="1" applyProtection="1">
      <alignment horizontal="right" vertical="center" shrinkToFit="1"/>
      <protection locked="0"/>
    </xf>
    <xf numFmtId="178" fontId="16" fillId="0" borderId="0" xfId="0" applyNumberFormat="1" applyFont="1" applyAlignment="1" applyProtection="1">
      <alignment horizontal="right" vertical="center" shrinkToFit="1"/>
      <protection locked="0"/>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16" fillId="3" borderId="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16" xfId="0" applyFont="1" applyFill="1" applyBorder="1" applyAlignment="1">
      <alignment horizontal="center" vertical="center" wrapText="1"/>
    </xf>
    <xf numFmtId="31" fontId="5" fillId="5" borderId="154" xfId="0" applyNumberFormat="1" applyFont="1" applyFill="1" applyBorder="1" applyAlignment="1" applyProtection="1">
      <alignment horizontal="center" vertical="center" wrapText="1"/>
      <protection locked="0"/>
    </xf>
    <xf numFmtId="31" fontId="5" fillId="5" borderId="155" xfId="0" applyNumberFormat="1" applyFont="1" applyFill="1" applyBorder="1" applyAlignment="1" applyProtection="1">
      <alignment horizontal="center" vertical="center" wrapText="1"/>
      <protection locked="0"/>
    </xf>
    <xf numFmtId="31" fontId="5" fillId="5" borderId="156" xfId="0" applyNumberFormat="1" applyFont="1" applyFill="1" applyBorder="1" applyAlignment="1" applyProtection="1">
      <alignment horizontal="center" vertical="center" wrapText="1"/>
      <protection locked="0"/>
    </xf>
    <xf numFmtId="0" fontId="8" fillId="2" borderId="6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3" borderId="6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12" xfId="0" applyFont="1" applyFill="1" applyBorder="1" applyAlignment="1">
      <alignment horizontal="center" vertical="center"/>
    </xf>
    <xf numFmtId="0" fontId="5" fillId="5" borderId="6"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30" xfId="0" applyFont="1" applyFill="1" applyBorder="1" applyAlignment="1" applyProtection="1">
      <alignment horizontal="center" vertical="center" wrapText="1"/>
      <protection locked="0"/>
    </xf>
    <xf numFmtId="0" fontId="5" fillId="5" borderId="102" xfId="0" applyFont="1" applyFill="1" applyBorder="1" applyAlignment="1" applyProtection="1">
      <alignment horizontal="center" vertical="center" wrapText="1"/>
      <protection locked="0"/>
    </xf>
    <xf numFmtId="0" fontId="5" fillId="5" borderId="103" xfId="0" applyFont="1" applyFill="1" applyBorder="1" applyAlignment="1" applyProtection="1">
      <alignment horizontal="center" vertical="center" wrapText="1"/>
      <protection locked="0"/>
    </xf>
    <xf numFmtId="0" fontId="5" fillId="5" borderId="104" xfId="0" applyFont="1" applyFill="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1" xfId="0" applyFont="1" applyBorder="1" applyAlignment="1">
      <alignment horizontal="center" vertical="center" wrapText="1"/>
    </xf>
    <xf numFmtId="0" fontId="5" fillId="5" borderId="65" xfId="0" applyFont="1" applyFill="1" applyBorder="1" applyAlignment="1" applyProtection="1">
      <alignment horizontal="left" vertical="center"/>
      <protection locked="0"/>
    </xf>
    <xf numFmtId="0" fontId="5" fillId="5" borderId="66" xfId="0" applyFont="1" applyFill="1" applyBorder="1" applyAlignment="1" applyProtection="1">
      <alignment horizontal="left" vertical="center"/>
      <protection locked="0"/>
    </xf>
    <xf numFmtId="0" fontId="5" fillId="5" borderId="67" xfId="0" applyFont="1" applyFill="1" applyBorder="1" applyAlignment="1" applyProtection="1">
      <alignment horizontal="left" vertical="center"/>
      <protection locked="0"/>
    </xf>
    <xf numFmtId="0" fontId="5" fillId="5" borderId="68" xfId="0" applyFont="1" applyFill="1" applyBorder="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5" borderId="69" xfId="0" applyFont="1" applyFill="1" applyBorder="1" applyAlignment="1" applyProtection="1">
      <alignment horizontal="left" vertical="center"/>
      <protection locked="0"/>
    </xf>
    <xf numFmtId="0" fontId="5" fillId="5" borderId="70" xfId="0" applyFont="1" applyFill="1" applyBorder="1" applyAlignment="1" applyProtection="1">
      <alignment horizontal="left" vertical="center"/>
      <protection locked="0"/>
    </xf>
    <xf numFmtId="0" fontId="5" fillId="5" borderId="71" xfId="0" applyFont="1" applyFill="1" applyBorder="1" applyAlignment="1" applyProtection="1">
      <alignment horizontal="left" vertical="center"/>
      <protection locked="0"/>
    </xf>
    <xf numFmtId="0" fontId="5" fillId="5" borderId="72" xfId="0" applyFont="1" applyFill="1" applyBorder="1" applyAlignment="1" applyProtection="1">
      <alignment horizontal="left" vertical="center"/>
      <protection locked="0"/>
    </xf>
    <xf numFmtId="0" fontId="0" fillId="0" borderId="157" xfId="0" applyFont="1" applyBorder="1" applyAlignment="1">
      <alignment horizontal="center" vertical="center" wrapText="1"/>
    </xf>
    <xf numFmtId="0" fontId="19" fillId="0" borderId="158" xfId="0" applyFont="1" applyBorder="1" applyAlignment="1">
      <alignment horizontal="center" vertical="center" wrapText="1"/>
    </xf>
    <xf numFmtId="0" fontId="19" fillId="0" borderId="159" xfId="0" applyFont="1" applyBorder="1" applyAlignment="1">
      <alignment horizontal="center" vertical="center" wrapText="1"/>
    </xf>
    <xf numFmtId="0" fontId="5" fillId="5" borderId="47" xfId="0" applyFont="1" applyFill="1" applyBorder="1" applyAlignment="1" applyProtection="1">
      <alignment horizontal="center" vertical="center" wrapText="1"/>
      <protection locked="0"/>
    </xf>
    <xf numFmtId="0" fontId="5" fillId="5" borderId="99" xfId="0" applyFont="1" applyFill="1" applyBorder="1" applyAlignment="1" applyProtection="1">
      <alignment horizontal="center" vertical="center" wrapText="1"/>
      <protection locked="0"/>
    </xf>
    <xf numFmtId="0" fontId="5" fillId="5" borderId="165" xfId="0" applyFont="1" applyFill="1" applyBorder="1" applyAlignment="1" applyProtection="1">
      <alignment horizontal="center" vertical="center" wrapText="1"/>
      <protection locked="0"/>
    </xf>
    <xf numFmtId="0" fontId="5" fillId="5" borderId="166" xfId="0" applyFont="1" applyFill="1" applyBorder="1" applyAlignment="1" applyProtection="1">
      <alignment horizontal="center" vertical="center" wrapText="1"/>
      <protection locked="0"/>
    </xf>
    <xf numFmtId="0" fontId="5" fillId="5" borderId="167" xfId="0" applyFont="1" applyFill="1" applyBorder="1" applyAlignment="1" applyProtection="1">
      <alignment horizontal="center" vertical="center" wrapText="1"/>
      <protection locked="0"/>
    </xf>
    <xf numFmtId="0" fontId="5" fillId="5" borderId="168" xfId="0" applyFont="1" applyFill="1" applyBorder="1" applyAlignment="1" applyProtection="1">
      <alignment horizontal="center" vertical="center" wrapText="1"/>
      <protection locked="0"/>
    </xf>
    <xf numFmtId="0" fontId="5" fillId="5" borderId="39" xfId="0" applyFont="1" applyFill="1" applyBorder="1" applyAlignment="1" applyProtection="1">
      <alignment horizontal="center" vertical="center" wrapText="1"/>
      <protection locked="0"/>
    </xf>
    <xf numFmtId="0" fontId="5" fillId="5" borderId="27" xfId="0" applyFont="1"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protection locked="0"/>
    </xf>
    <xf numFmtId="0" fontId="5" fillId="5" borderId="118" xfId="0" applyFont="1" applyFill="1" applyBorder="1" applyAlignment="1" applyProtection="1">
      <alignment horizontal="center" vertical="center" wrapText="1"/>
      <protection locked="0"/>
    </xf>
    <xf numFmtId="0" fontId="5" fillId="5" borderId="140" xfId="0" applyFont="1" applyFill="1" applyBorder="1" applyAlignment="1" applyProtection="1">
      <alignment horizontal="center" vertical="center" wrapText="1"/>
      <protection locked="0"/>
    </xf>
    <xf numFmtId="0" fontId="5" fillId="5" borderId="71" xfId="0" applyFont="1" applyFill="1" applyBorder="1" applyAlignment="1" applyProtection="1">
      <alignment horizontal="center" vertical="center" wrapText="1"/>
      <protection locked="0"/>
    </xf>
    <xf numFmtId="0" fontId="5" fillId="5" borderId="141" xfId="0" applyFont="1" applyFill="1" applyBorder="1" applyAlignment="1" applyProtection="1">
      <alignment horizontal="center" vertical="center" wrapText="1"/>
      <protection locked="0"/>
    </xf>
    <xf numFmtId="0" fontId="5" fillId="0" borderId="75" xfId="0" applyFont="1" applyBorder="1" applyAlignment="1">
      <alignment horizontal="center" vertical="center" shrinkToFit="1"/>
    </xf>
    <xf numFmtId="0" fontId="5" fillId="0" borderId="48" xfId="0" applyFont="1" applyBorder="1" applyAlignment="1">
      <alignment horizontal="center" vertical="center" shrinkToFit="1"/>
    </xf>
    <xf numFmtId="0" fontId="4" fillId="0" borderId="137"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139" xfId="0" applyFont="1" applyBorder="1" applyAlignment="1">
      <alignment horizontal="center" vertical="center" wrapText="1"/>
    </xf>
    <xf numFmtId="0" fontId="5" fillId="6" borderId="38" xfId="0" applyFont="1" applyFill="1" applyBorder="1" applyAlignment="1">
      <alignment horizontal="left" vertical="center" shrinkToFit="1"/>
    </xf>
    <xf numFmtId="0" fontId="5" fillId="3" borderId="137" xfId="0" applyFont="1" applyFill="1" applyBorder="1" applyAlignment="1">
      <alignment horizontal="left" vertical="center" wrapText="1"/>
    </xf>
    <xf numFmtId="0" fontId="5" fillId="3" borderId="138" xfId="0" applyFont="1" applyFill="1" applyBorder="1" applyAlignment="1">
      <alignment horizontal="left" vertical="center" wrapText="1"/>
    </xf>
    <xf numFmtId="0" fontId="5" fillId="3" borderId="139" xfId="0" applyFont="1" applyFill="1" applyBorder="1" applyAlignment="1">
      <alignment horizontal="left" vertical="center" wrapText="1"/>
    </xf>
    <xf numFmtId="0" fontId="5" fillId="3" borderId="57" xfId="0" applyFont="1" applyFill="1" applyBorder="1" applyAlignment="1">
      <alignment horizontal="left" vertical="center" wrapText="1"/>
    </xf>
    <xf numFmtId="0" fontId="5" fillId="3" borderId="58"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5" fillId="3" borderId="39" xfId="0" applyFont="1" applyFill="1" applyBorder="1" applyAlignment="1">
      <alignment horizontal="center" vertical="center" wrapText="1" shrinkToFit="1"/>
    </xf>
    <xf numFmtId="0" fontId="5" fillId="3" borderId="40" xfId="0" applyFont="1" applyFill="1" applyBorder="1" applyAlignment="1">
      <alignment horizontal="center" vertical="center" wrapText="1" shrinkToFit="1"/>
    </xf>
    <xf numFmtId="0" fontId="5" fillId="3" borderId="121" xfId="0" applyFont="1" applyFill="1" applyBorder="1" applyAlignment="1">
      <alignment horizontal="center" vertical="center" wrapText="1" shrinkToFit="1"/>
    </xf>
    <xf numFmtId="0" fontId="5" fillId="3" borderId="119" xfId="0" applyFont="1" applyFill="1" applyBorder="1" applyAlignment="1">
      <alignment horizontal="center" vertical="center" shrinkToFit="1"/>
    </xf>
    <xf numFmtId="0" fontId="5" fillId="3" borderId="36" xfId="0" applyFont="1" applyFill="1" applyBorder="1" applyAlignment="1">
      <alignment horizontal="center" vertical="center" wrapText="1" shrinkToFit="1"/>
    </xf>
    <xf numFmtId="179" fontId="5" fillId="0" borderId="26" xfId="0" applyNumberFormat="1" applyFont="1" applyBorder="1" applyAlignment="1">
      <alignment horizontal="center" vertical="center" shrinkToFit="1"/>
    </xf>
    <xf numFmtId="179" fontId="5" fillId="0" borderId="25" xfId="0" applyNumberFormat="1" applyFont="1" applyBorder="1" applyAlignment="1">
      <alignment horizontal="center" vertical="center" shrinkToFi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20" xfId="0" applyNumberFormat="1" applyFont="1" applyBorder="1" applyAlignment="1">
      <alignment horizontal="center" vertical="center" wrapText="1"/>
    </xf>
    <xf numFmtId="1" fontId="5" fillId="0" borderId="16" xfId="0" applyNumberFormat="1" applyFont="1" applyBorder="1" applyAlignment="1">
      <alignment horizontal="center" vertical="center" wrapText="1"/>
    </xf>
    <xf numFmtId="0" fontId="5" fillId="0" borderId="50"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180" fontId="25" fillId="4" borderId="0" xfId="0" applyNumberFormat="1" applyFont="1" applyFill="1" applyBorder="1" applyAlignment="1">
      <alignment horizontal="center" vertical="center" wrapText="1"/>
    </xf>
    <xf numFmtId="179" fontId="5" fillId="0" borderId="6" xfId="0" applyNumberFormat="1" applyFont="1" applyBorder="1" applyAlignment="1">
      <alignment horizontal="center" vertical="center" wrapText="1" shrinkToFit="1"/>
    </xf>
    <xf numFmtId="179" fontId="5" fillId="0" borderId="3" xfId="0" applyNumberFormat="1" applyFont="1" applyBorder="1" applyAlignment="1">
      <alignment horizontal="center" vertical="center" wrapText="1" shrinkToFit="1"/>
    </xf>
    <xf numFmtId="179" fontId="5" fillId="0" borderId="39" xfId="0" applyNumberFormat="1" applyFont="1" applyBorder="1" applyAlignment="1">
      <alignment horizontal="center" vertical="center" wrapText="1" shrinkToFit="1"/>
    </xf>
    <xf numFmtId="179" fontId="5" fillId="0" borderId="40" xfId="0" applyNumberFormat="1" applyFont="1" applyBorder="1" applyAlignment="1">
      <alignment horizontal="center" vertical="center" wrapText="1" shrinkToFit="1"/>
    </xf>
    <xf numFmtId="0" fontId="5" fillId="0" borderId="26"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20"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180" fontId="5" fillId="0" borderId="48" xfId="0" applyNumberFormat="1" applyFont="1" applyBorder="1" applyAlignment="1">
      <alignment horizontal="center" vertical="center" wrapText="1"/>
    </xf>
    <xf numFmtId="180" fontId="5" fillId="0" borderId="49" xfId="0" applyNumberFormat="1" applyFont="1" applyBorder="1" applyAlignment="1">
      <alignment horizontal="center" vertical="center" wrapText="1"/>
    </xf>
    <xf numFmtId="179" fontId="5" fillId="0" borderId="87" xfId="0" applyNumberFormat="1" applyFont="1" applyBorder="1" applyAlignment="1">
      <alignment horizontal="center" vertical="center" shrinkToFit="1"/>
    </xf>
    <xf numFmtId="179" fontId="5" fillId="0" borderId="88" xfId="0" applyNumberFormat="1" applyFont="1" applyBorder="1" applyAlignment="1">
      <alignment horizontal="center" vertical="center" shrinkToFit="1"/>
    </xf>
    <xf numFmtId="179" fontId="5" fillId="0" borderId="89" xfId="0" applyNumberFormat="1" applyFont="1" applyBorder="1" applyAlignment="1">
      <alignment horizontal="center" vertical="center" shrinkToFit="1"/>
    </xf>
    <xf numFmtId="0" fontId="0" fillId="3" borderId="30" xfId="0" applyFill="1" applyBorder="1" applyAlignment="1" applyProtection="1">
      <alignment horizontal="left" vertical="top" wrapText="1"/>
      <protection locked="0"/>
    </xf>
    <xf numFmtId="0" fontId="0" fillId="3" borderId="10" xfId="0" applyFill="1" applyBorder="1" applyAlignment="1">
      <alignment horizontal="center" vertical="center"/>
    </xf>
    <xf numFmtId="0" fontId="0" fillId="3" borderId="63" xfId="0" applyFill="1" applyBorder="1" applyAlignment="1">
      <alignment horizontal="center" vertical="center"/>
    </xf>
    <xf numFmtId="0" fontId="0" fillId="3" borderId="24" xfId="0" applyFill="1" applyBorder="1" applyAlignment="1">
      <alignment horizontal="center" vertical="center"/>
    </xf>
    <xf numFmtId="0" fontId="0" fillId="3" borderId="12" xfId="0" applyFill="1" applyBorder="1" applyAlignment="1">
      <alignment horizontal="center" vertical="center"/>
    </xf>
    <xf numFmtId="0" fontId="22" fillId="3" borderId="30" xfId="0" applyFont="1" applyFill="1" applyBorder="1" applyAlignment="1" applyProtection="1">
      <alignment horizontal="left" vertical="top" wrapText="1"/>
      <protection locked="0"/>
    </xf>
    <xf numFmtId="0" fontId="22" fillId="3" borderId="30" xfId="0" applyFont="1" applyFill="1" applyBorder="1" applyAlignment="1" applyProtection="1">
      <alignment horizontal="left" vertical="center" wrapText="1"/>
      <protection locked="0"/>
    </xf>
    <xf numFmtId="0" fontId="20" fillId="3" borderId="80" xfId="0" applyFont="1" applyFill="1" applyBorder="1" applyAlignment="1">
      <alignment horizontal="center" vertical="center"/>
    </xf>
    <xf numFmtId="0" fontId="20" fillId="3" borderId="81" xfId="0" applyFont="1" applyFill="1" applyBorder="1" applyAlignment="1">
      <alignment horizontal="center" vertical="center"/>
    </xf>
    <xf numFmtId="0" fontId="20" fillId="3" borderId="82" xfId="0" applyFont="1" applyFill="1" applyBorder="1" applyAlignment="1">
      <alignment horizontal="center" vertical="center"/>
    </xf>
  </cellXfs>
  <cellStyles count="2">
    <cellStyle name="桁区切り" xfId="1" builtinId="6"/>
    <cellStyle name="標準" xfId="0" builtinId="0"/>
  </cellStyles>
  <dxfs count="57">
    <dxf>
      <fill>
        <patternFill>
          <bgColor rgb="FFFFFF00"/>
        </patternFill>
      </fill>
    </dxf>
    <dxf>
      <fill>
        <patternFill>
          <bgColor rgb="FFFFFF00"/>
        </patternFill>
      </fill>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font>
        <color rgb="FF9C0006"/>
      </font>
      <fill>
        <patternFill>
          <bgColor rgb="FFFFC7CE"/>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numFmt numFmtId="182" formatCode="&quot;休&quot;\(0\)"/>
    </dxf>
    <dxf>
      <numFmt numFmtId="183" formatCode="&quot;不在&quot;\(0\)"/>
    </dxf>
    <dxf>
      <numFmt numFmtId="182" formatCode="&quot;休&quot;\(0\)"/>
    </dxf>
    <dxf>
      <numFmt numFmtId="182" formatCode="&quot;休&quot;\(0\)"/>
    </dxf>
    <dxf>
      <font>
        <b/>
        <i val="0"/>
        <color rgb="FFFF0000"/>
      </font>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vertical/>
        <horizontal/>
      </border>
    </dxf>
    <dxf>
      <border outline="0">
        <top style="medium">
          <color indexed="64"/>
        </top>
        <bottom style="thin">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bottom style="thin">
          <color indexed="64"/>
        </bottom>
        <vertical/>
        <horizontal/>
      </border>
    </dxf>
    <dxf>
      <border outline="0">
        <top style="medium">
          <color indexed="64"/>
        </top>
        <bottom style="thin">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border outline="0">
        <top style="thin">
          <color indexed="64"/>
        </top>
      </border>
    </dxf>
    <dxf>
      <border outline="0">
        <left style="thin">
          <color indexed="64"/>
        </left>
        <right style="medium">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bottom style="medium">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border outline="0">
        <top style="thin">
          <color indexed="64"/>
        </top>
      </border>
    </dxf>
    <dxf>
      <border outline="0">
        <left style="thin">
          <color indexed="64"/>
        </left>
        <right style="thin">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bottom style="medium">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border>
        <bottom style="medium">
          <color indexed="64"/>
        </bottom>
      </border>
    </dxf>
    <dxf>
      <font>
        <strike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FFCC"/>
      <color rgb="FFFFCCFF"/>
      <color rgb="FF0000FF"/>
      <color rgb="FFCCFFCC"/>
      <color rgb="FFFFFF99"/>
      <color rgb="FF66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381000</xdr:colOff>
      <xdr:row>7</xdr:row>
      <xdr:rowOff>85725</xdr:rowOff>
    </xdr:from>
    <xdr:to>
      <xdr:col>4</xdr:col>
      <xdr:colOff>457200</xdr:colOff>
      <xdr:row>8</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372100" y="185737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212913</xdr:colOff>
      <xdr:row>56</xdr:row>
      <xdr:rowOff>33619</xdr:rowOff>
    </xdr:from>
    <xdr:to>
      <xdr:col>19</xdr:col>
      <xdr:colOff>44824</xdr:colOff>
      <xdr:row>103</xdr:row>
      <xdr:rowOff>212912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1411592" y="11232298"/>
          <a:ext cx="6635482" cy="8357185"/>
          <a:chOff x="11407589" y="11149854"/>
          <a:chExt cx="6667500" cy="8594911"/>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407589" y="11149854"/>
            <a:ext cx="6667500" cy="8594911"/>
            <a:chOff x="11373971" y="11205883"/>
            <a:chExt cx="6667500" cy="8594911"/>
          </a:xfrm>
        </xdr:grpSpPr>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1373971" y="11205883"/>
              <a:ext cx="6667500" cy="859491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en-US" altLang="ja-JP" sz="1400">
                  <a:solidFill>
                    <a:schemeClr val="tx1"/>
                  </a:solidFill>
                </a:rPr>
                <a:t>【</a:t>
              </a:r>
              <a:r>
                <a:rPr kumimoji="1" lang="ja-JP" altLang="en-US" sz="1400">
                  <a:solidFill>
                    <a:schemeClr val="tx1"/>
                  </a:solidFill>
                </a:rPr>
                <a:t>別表</a:t>
              </a:r>
              <a:r>
                <a:rPr kumimoji="1" lang="en-US" altLang="ja-JP" sz="1400">
                  <a:solidFill>
                    <a:schemeClr val="tx1"/>
                  </a:solidFill>
                </a:rPr>
                <a:t>】</a:t>
              </a:r>
              <a:r>
                <a:rPr kumimoji="1" lang="ja-JP" altLang="en-US" sz="1400">
                  <a:solidFill>
                    <a:schemeClr val="tx1"/>
                  </a:solidFill>
                </a:rPr>
                <a:t>障害児通所支援　指定申請等の手引き参照</a:t>
              </a:r>
            </a:p>
          </xdr:txBody>
        </xdr:sp>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1463618" y="11744410"/>
              <a:ext cx="6483900" cy="4042132"/>
            </a:xfrm>
            <a:prstGeom prst="rect">
              <a:avLst/>
            </a:prstGeom>
          </xdr:spPr>
        </xdr:pic>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11486030" y="15922601"/>
              <a:ext cx="6473542" cy="3810958"/>
            </a:xfrm>
            <a:prstGeom prst="rect">
              <a:avLst/>
            </a:prstGeom>
          </xdr:spPr>
        </xdr:pic>
      </xdr:grpSp>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3010030" y="13850470"/>
            <a:ext cx="5009029" cy="4191000"/>
            <a:chOff x="13010030" y="13850470"/>
            <a:chExt cx="5009029" cy="4191000"/>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3010030" y="13850470"/>
              <a:ext cx="459441" cy="268941"/>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3906501" y="17793983"/>
              <a:ext cx="459441" cy="24748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3447059" y="14108205"/>
              <a:ext cx="3328146" cy="1389529"/>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14354736" y="15744264"/>
              <a:ext cx="2398058" cy="2050677"/>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607117" y="15284823"/>
              <a:ext cx="1411942" cy="683559"/>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b="1">
                  <a:latin typeface="ＭＳ ゴシック" panose="020B0609070205080204" pitchFamily="49" charset="-128"/>
                  <a:ea typeface="ＭＳ ゴシック" panose="020B0609070205080204" pitchFamily="49" charset="-128"/>
                </a:rPr>
                <a:t>これらのケースの時にのみ</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「基準・加」を選択</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138740</xdr:colOff>
      <xdr:row>2</xdr:row>
      <xdr:rowOff>159444</xdr:rowOff>
    </xdr:from>
    <xdr:to>
      <xdr:col>35</xdr:col>
      <xdr:colOff>33618</xdr:colOff>
      <xdr:row>13</xdr:row>
      <xdr:rowOff>179294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730975" y="674915"/>
          <a:ext cx="4578937" cy="20705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基準職員について</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人以上は常勤</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常勤職員</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が休暇の際や、週</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6</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営業日等のシフトの状況により、月の一部の日において</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非常勤職員だけで対応する</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ことは認められる</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endParaRPr lang="ja-JP" altLang="ja-JP">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・機能訓練担当職員、心理指導担当職員、看護職員は基準人員として配 置できるが、基準人員のうち、半数以上は児童指導員又は保育士でなければならない。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児童指導員又は保育士が休暇の際や、週</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6</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営業日等のシフトの状況により、月の一部の日において半数以上とならないことは認められる</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238125</xdr:colOff>
      <xdr:row>31</xdr:row>
      <xdr:rowOff>19050</xdr:rowOff>
    </xdr:from>
    <xdr:to>
      <xdr:col>22</xdr:col>
      <xdr:colOff>495300</xdr:colOff>
      <xdr:row>41</xdr:row>
      <xdr:rowOff>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16792575" y="7505700"/>
          <a:ext cx="257175" cy="23622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152400</xdr:colOff>
      <xdr:row>33</xdr:row>
      <xdr:rowOff>190500</xdr:rowOff>
    </xdr:from>
    <xdr:to>
      <xdr:col>30</xdr:col>
      <xdr:colOff>28575</xdr:colOff>
      <xdr:row>39</xdr:row>
      <xdr:rowOff>66675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7392650" y="81534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xcvb\Documents\&#26989;&#21209;\R6\&#21220;&#21209;&#24418;&#24907;\&#21220;&#21209;&#24418;&#24907;&#19968;&#35239;&#34920;\&#12304;&#35352;&#36617;&#20363;&#12305;&#21029;&#32025;2-1&#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別紙2-1　勤務体制・勤務形態一覧表（児通所）"/>
      <sheetName val="別紙2-1　勤務体制・勤務形態一覧表（放デイ）"/>
      <sheetName val="シフト記号表（勤務時間帯)"/>
      <sheetName val="登録用"/>
      <sheetName val="プルダウン・リスト"/>
    </sheetNames>
    <sheetDataSet>
      <sheetData sheetId="0" refreshError="1"/>
      <sheetData sheetId="1" refreshError="1"/>
      <sheetData sheetId="2" refreshError="1"/>
      <sheetData sheetId="3" refreshError="1"/>
      <sheetData sheetId="4" refreshError="1"/>
      <sheetData sheetId="5">
        <row r="4">
          <cell r="D4" t="str">
            <v>重症心身障害　以外</v>
          </cell>
        </row>
        <row r="5">
          <cell r="D5" t="str">
            <v>重症心身障害</v>
          </cell>
        </row>
        <row r="16">
          <cell r="E16" t="str">
            <v>児童指導員</v>
          </cell>
          <cell r="F16" t="str">
            <v>児童指導員_5年以上</v>
          </cell>
          <cell r="G16" t="str">
            <v>保育士</v>
          </cell>
          <cell r="H16" t="str">
            <v>保育士_5年以上</v>
          </cell>
          <cell r="I16" t="str">
            <v>児童指導員等_児童指導員を除く</v>
          </cell>
          <cell r="J16" t="str">
            <v>障害福祉サービス経験者_R5.3.31まで</v>
          </cell>
          <cell r="K16" t="str">
            <v>看護職員</v>
          </cell>
          <cell r="L16" t="str">
            <v>機能訓練担当職員</v>
          </cell>
          <cell r="M16" t="str">
            <v>心理指導担当職員</v>
          </cell>
          <cell r="N16" t="str">
            <v>その他従業者（指導員）</v>
          </cell>
          <cell r="O16" t="str">
            <v>訪問支援員</v>
          </cell>
          <cell r="P16" t="str">
            <v>栄養士</v>
          </cell>
          <cell r="Q16" t="str">
            <v>調理員</v>
          </cell>
          <cell r="R16" t="str">
            <v>嘱託医</v>
          </cell>
        </row>
      </sheetData>
    </sheetDataSet>
  </externalBook>
</externalLink>
</file>

<file path=xl/tables/table1.xml><?xml version="1.0" encoding="utf-8"?>
<table xmlns="http://schemas.openxmlformats.org/spreadsheetml/2006/main" id="1" name="基準" displayName="基準" ref="C31:C40" totalsRowShown="0" headerRowDxfId="56" dataDxfId="54" headerRowBorderDxfId="55" tableBorderDxfId="53">
  <autoFilter ref="C31:C40"/>
  <tableColumns count="1">
    <tableColumn id="1" name="基準" dataDxfId="52"/>
  </tableColumns>
  <tableStyleInfo name="TableStyleMedium2" showFirstColumn="0" showLastColumn="0" showRowStripes="1" showColumnStripes="0"/>
</table>
</file>

<file path=xl/tables/table2.xml><?xml version="1.0" encoding="utf-8"?>
<table xmlns="http://schemas.openxmlformats.org/spreadsheetml/2006/main" id="2" name="医ケア報酬" displayName="医ケア報酬" ref="G31:G40" totalsRowShown="0" headerRowDxfId="51" dataDxfId="49" headerRowBorderDxfId="50" tableBorderDxfId="48" totalsRowBorderDxfId="47">
  <autoFilter ref="G31:G40"/>
  <tableColumns count="1">
    <tableColumn id="1" name="医ケア報酬" dataDxfId="46"/>
  </tableColumns>
  <tableStyleInfo name="TableStyleLight20" showFirstColumn="0" showLastColumn="0" showRowStripes="1" showColumnStripes="0"/>
</table>
</file>

<file path=xl/tables/table3.xml><?xml version="1.0" encoding="utf-8"?>
<table xmlns="http://schemas.openxmlformats.org/spreadsheetml/2006/main" id="3" name="医療連携" displayName="医療連携" ref="H31:H32" totalsRowShown="0" headerRowDxfId="45" dataDxfId="43" headerRowBorderDxfId="44" tableBorderDxfId="42" totalsRowBorderDxfId="41">
  <autoFilter ref="H31:H32"/>
  <tableColumns count="1">
    <tableColumn id="1" name="医療連携" dataDxfId="40"/>
  </tableColumns>
  <tableStyleInfo name="TableStyleLight20" showFirstColumn="0" showLastColumn="0" showRowStripes="1" showColumnStripes="0"/>
</table>
</file>

<file path=xl/tables/table4.xml><?xml version="1.0" encoding="utf-8"?>
<table xmlns="http://schemas.openxmlformats.org/spreadsheetml/2006/main" id="6" name="基準_加配常勤換算" displayName="基準_加配常勤換算" ref="D31:D40" totalsRowShown="0" headerRowDxfId="39" dataDxfId="37" headerRowBorderDxfId="38" tableBorderDxfId="36">
  <autoFilter ref="D31:D40"/>
  <tableColumns count="1">
    <tableColumn id="1" name="基準_加配常勤換算" dataDxfId="35"/>
  </tableColumns>
  <tableStyleInfo name="TableStyleMedium2" showFirstColumn="0" showLastColumn="0" showRowStripes="1" showColumnStripes="0"/>
</table>
</file>

<file path=xl/tables/table5.xml><?xml version="1.0" encoding="utf-8"?>
<table xmlns="http://schemas.openxmlformats.org/spreadsheetml/2006/main" id="7" name="児童指導員等" displayName="児童指導員等" ref="E31:E41" totalsRowShown="0" headerRowDxfId="34" dataDxfId="32" headerRowBorderDxfId="33" tableBorderDxfId="31">
  <autoFilter ref="E31:E41"/>
  <tableColumns count="1">
    <tableColumn id="1" name="児童指導員等" dataDxfId="30"/>
  </tableColumns>
  <tableStyleInfo name="TableStyleMedium2" showFirstColumn="0" showLastColumn="0" showRowStripes="1" showColumnStripes="0"/>
</table>
</file>

<file path=xl/tables/table6.xml><?xml version="1.0" encoding="utf-8"?>
<table xmlns="http://schemas.openxmlformats.org/spreadsheetml/2006/main" id="8" name="理学療法士等" displayName="理学療法士等" ref="F31:F35" totalsRowShown="0" headerRowDxfId="29" dataDxfId="27" headerRowBorderDxfId="28" tableBorderDxfId="26">
  <autoFilter ref="F31:F35"/>
  <tableColumns count="1">
    <tableColumn id="1" name="理学療法士等" dataDxfId="25"/>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110"/>
  <sheetViews>
    <sheetView view="pageBreakPreview" topLeftCell="A27" zoomScale="70" zoomScaleNormal="100" zoomScaleSheetLayoutView="70" workbookViewId="0">
      <selection activeCell="D55" sqref="D55"/>
    </sheetView>
  </sheetViews>
  <sheetFormatPr defaultColWidth="9" defaultRowHeight="18.75" x14ac:dyDescent="0.4"/>
  <cols>
    <col min="1" max="1" width="1.875" style="2" customWidth="1"/>
    <col min="2" max="3" width="9" style="2"/>
    <col min="4" max="4" width="45.625" style="2" customWidth="1"/>
    <col min="5" max="5" width="9" style="2"/>
    <col min="6" max="6" width="45.625" style="2" customWidth="1"/>
    <col min="7" max="21" width="9" style="2"/>
    <col min="22" max="32" width="6.75" style="2" customWidth="1"/>
    <col min="33" max="16384" width="9" style="2"/>
  </cols>
  <sheetData>
    <row r="1" spans="2:11" s="5" customFormat="1" ht="20.25" customHeight="1" x14ac:dyDescent="0.4">
      <c r="B1" s="19" t="s">
        <v>176</v>
      </c>
      <c r="C1" s="19"/>
      <c r="D1" s="18"/>
      <c r="E1" s="18"/>
      <c r="F1" s="18"/>
    </row>
    <row r="2" spans="2:11" s="5" customFormat="1" ht="14.25" customHeight="1" x14ac:dyDescent="0.4">
      <c r="B2" s="19"/>
      <c r="C2" s="19"/>
      <c r="D2" s="18"/>
      <c r="E2" s="18"/>
      <c r="F2" s="18"/>
    </row>
    <row r="3" spans="2:11" s="5" customFormat="1" ht="21.6" customHeight="1" x14ac:dyDescent="0.4">
      <c r="B3" s="291" t="s">
        <v>243</v>
      </c>
      <c r="C3" s="291"/>
      <c r="D3" s="291"/>
      <c r="E3" s="291"/>
      <c r="F3" s="291"/>
      <c r="G3" s="291"/>
      <c r="H3" s="291"/>
      <c r="I3" s="291"/>
    </row>
    <row r="4" spans="2:11" s="5" customFormat="1" ht="21.6" customHeight="1" x14ac:dyDescent="0.4">
      <c r="B4" s="291"/>
      <c r="C4" s="291"/>
      <c r="D4" s="291"/>
      <c r="E4" s="291"/>
      <c r="F4" s="291"/>
      <c r="G4" s="291"/>
      <c r="H4" s="291"/>
      <c r="I4" s="291"/>
    </row>
    <row r="5" spans="2:11" s="5" customFormat="1" ht="21.6" customHeight="1" x14ac:dyDescent="0.4">
      <c r="B5" s="291"/>
      <c r="C5" s="291"/>
      <c r="D5" s="291"/>
      <c r="E5" s="291"/>
      <c r="F5" s="291"/>
      <c r="G5" s="291"/>
      <c r="H5" s="291"/>
      <c r="I5" s="291"/>
    </row>
    <row r="6" spans="2:11" s="5" customFormat="1" ht="21.6" customHeight="1" x14ac:dyDescent="0.4">
      <c r="B6" s="291"/>
      <c r="C6" s="291"/>
      <c r="D6" s="291"/>
      <c r="E6" s="291"/>
      <c r="F6" s="291"/>
      <c r="G6" s="291"/>
      <c r="H6" s="291"/>
      <c r="I6" s="291"/>
    </row>
    <row r="7" spans="2:11" s="5" customFormat="1" ht="21.6" customHeight="1" x14ac:dyDescent="0.4">
      <c r="B7" s="291"/>
      <c r="C7" s="291"/>
      <c r="D7" s="291"/>
      <c r="E7" s="291"/>
      <c r="F7" s="291"/>
      <c r="G7" s="291"/>
      <c r="H7" s="291"/>
      <c r="I7" s="291"/>
    </row>
    <row r="8" spans="2:11" s="5" customFormat="1" ht="20.25" customHeight="1" x14ac:dyDescent="0.4">
      <c r="B8" s="47"/>
      <c r="C8" s="18" t="s">
        <v>85</v>
      </c>
      <c r="D8" s="18"/>
      <c r="F8" s="292" t="s">
        <v>249</v>
      </c>
      <c r="G8" s="292"/>
      <c r="H8" s="292"/>
      <c r="I8" s="292"/>
      <c r="J8" s="292"/>
      <c r="K8" s="292"/>
    </row>
    <row r="9" spans="2:11" s="5" customFormat="1" ht="20.25" customHeight="1" x14ac:dyDescent="0.4">
      <c r="B9" s="48"/>
      <c r="C9" s="18" t="s">
        <v>86</v>
      </c>
      <c r="D9" s="18"/>
      <c r="F9" s="292"/>
      <c r="G9" s="292"/>
      <c r="H9" s="292"/>
      <c r="I9" s="292"/>
      <c r="J9" s="292"/>
      <c r="K9" s="292"/>
    </row>
    <row r="10" spans="2:11" s="5" customFormat="1" ht="20.25" customHeight="1" x14ac:dyDescent="0.4">
      <c r="B10" s="245" t="s">
        <v>77</v>
      </c>
      <c r="C10" s="18"/>
      <c r="D10" s="18"/>
      <c r="E10" s="28"/>
      <c r="F10" s="18"/>
    </row>
    <row r="11" spans="2:11" s="5" customFormat="1" ht="10.15" customHeight="1" x14ac:dyDescent="0.4">
      <c r="B11" s="19"/>
      <c r="C11" s="19"/>
      <c r="D11" s="18"/>
      <c r="E11" s="28"/>
      <c r="F11" s="18"/>
    </row>
    <row r="12" spans="2:11" s="5" customFormat="1" ht="9.6" customHeight="1" x14ac:dyDescent="0.4">
      <c r="B12" s="19"/>
      <c r="C12" s="19"/>
      <c r="D12" s="18"/>
      <c r="E12" s="28"/>
      <c r="F12" s="18"/>
    </row>
    <row r="13" spans="2:11" s="5" customFormat="1" ht="20.25" customHeight="1" x14ac:dyDescent="0.4">
      <c r="B13" s="18" t="s">
        <v>244</v>
      </c>
      <c r="C13" s="19"/>
      <c r="D13" s="18"/>
      <c r="E13" s="28"/>
      <c r="F13" s="18"/>
    </row>
    <row r="14" spans="2:11" s="5" customFormat="1" ht="5.0999999999999996" customHeight="1" x14ac:dyDescent="0.4">
      <c r="B14" s="19"/>
      <c r="C14" s="19"/>
      <c r="D14" s="18"/>
      <c r="E14" s="18"/>
      <c r="F14" s="18"/>
    </row>
    <row r="15" spans="2:11" s="5" customFormat="1" ht="20.25" customHeight="1" x14ac:dyDescent="0.4">
      <c r="B15" s="18" t="s">
        <v>246</v>
      </c>
      <c r="C15" s="19"/>
      <c r="D15" s="18"/>
      <c r="E15" s="18"/>
      <c r="F15" s="18"/>
    </row>
    <row r="16" spans="2:11" s="5" customFormat="1" ht="20.25" customHeight="1" x14ac:dyDescent="0.4">
      <c r="B16" s="18" t="s">
        <v>247</v>
      </c>
      <c r="C16" s="19"/>
      <c r="D16" s="18"/>
      <c r="E16" s="18"/>
      <c r="F16" s="18"/>
    </row>
    <row r="17" spans="2:6" s="5" customFormat="1" ht="20.25" customHeight="1" x14ac:dyDescent="0.4">
      <c r="B17" s="18" t="s">
        <v>210</v>
      </c>
      <c r="C17" s="19"/>
      <c r="D17" s="18"/>
    </row>
    <row r="18" spans="2:6" s="5" customFormat="1" ht="5.0999999999999996" customHeight="1" x14ac:dyDescent="0.4">
      <c r="B18" s="18"/>
      <c r="C18" s="19"/>
      <c r="D18" s="18"/>
    </row>
    <row r="19" spans="2:6" s="5" customFormat="1" ht="20.25" customHeight="1" x14ac:dyDescent="0.4">
      <c r="B19" s="18" t="s">
        <v>179</v>
      </c>
      <c r="C19" s="19"/>
      <c r="D19" s="18"/>
    </row>
    <row r="20" spans="2:6" s="5" customFormat="1" ht="20.25" customHeight="1" x14ac:dyDescent="0.4">
      <c r="B20" s="18" t="s">
        <v>212</v>
      </c>
      <c r="C20" s="19"/>
      <c r="D20" s="18"/>
    </row>
    <row r="21" spans="2:6" s="5" customFormat="1" ht="20.25" customHeight="1" x14ac:dyDescent="0.4">
      <c r="B21" s="18" t="s">
        <v>213</v>
      </c>
      <c r="C21" s="19"/>
      <c r="D21" s="18"/>
    </row>
    <row r="22" spans="2:6" s="5" customFormat="1" ht="5.0999999999999996" customHeight="1" x14ac:dyDescent="0.4">
      <c r="B22" s="18"/>
      <c r="C22" s="19"/>
      <c r="D22" s="18"/>
    </row>
    <row r="23" spans="2:6" s="5" customFormat="1" ht="20.25" customHeight="1" x14ac:dyDescent="0.4">
      <c r="B23" s="18" t="s">
        <v>66</v>
      </c>
      <c r="C23" s="19"/>
      <c r="D23" s="18"/>
    </row>
    <row r="24" spans="2:6" s="5" customFormat="1" ht="5.0999999999999996" customHeight="1" x14ac:dyDescent="0.4">
      <c r="B24" s="19"/>
      <c r="C24" s="19"/>
      <c r="D24" s="18"/>
    </row>
    <row r="25" spans="2:6" s="5" customFormat="1" ht="20.25" customHeight="1" x14ac:dyDescent="0.4">
      <c r="B25" s="18" t="s">
        <v>245</v>
      </c>
      <c r="C25" s="19"/>
      <c r="D25" s="18"/>
    </row>
    <row r="26" spans="2:6" s="5" customFormat="1" ht="5.0999999999999996" customHeight="1" x14ac:dyDescent="0.4">
      <c r="B26" s="19"/>
      <c r="C26" s="19"/>
      <c r="D26" s="18"/>
    </row>
    <row r="27" spans="2:6" s="5" customFormat="1" ht="20.25" customHeight="1" x14ac:dyDescent="0.4">
      <c r="B27" s="18" t="s">
        <v>250</v>
      </c>
      <c r="C27" s="19"/>
      <c r="D27" s="18"/>
    </row>
    <row r="28" spans="2:6" s="5" customFormat="1" ht="5.0999999999999996" customHeight="1" x14ac:dyDescent="0.4">
      <c r="B28" s="19"/>
      <c r="C28" s="19"/>
      <c r="D28" s="18"/>
    </row>
    <row r="29" spans="2:6" s="5" customFormat="1" ht="20.25" customHeight="1" x14ac:dyDescent="0.4">
      <c r="B29" s="18" t="s">
        <v>211</v>
      </c>
      <c r="C29" s="19"/>
      <c r="D29" s="18"/>
    </row>
    <row r="30" spans="2:6" s="5" customFormat="1" ht="5.0999999999999996" customHeight="1" x14ac:dyDescent="0.4">
      <c r="B30" s="19"/>
      <c r="C30" s="19"/>
      <c r="D30" s="18"/>
    </row>
    <row r="31" spans="2:6" s="5" customFormat="1" ht="17.25" customHeight="1" x14ac:dyDescent="0.4">
      <c r="B31" s="18" t="s">
        <v>71</v>
      </c>
      <c r="C31" s="18"/>
      <c r="D31" s="18"/>
    </row>
    <row r="32" spans="2:6" s="5" customFormat="1" ht="17.25" customHeight="1" x14ac:dyDescent="0.4">
      <c r="B32" s="18"/>
      <c r="C32" s="287" t="s">
        <v>251</v>
      </c>
      <c r="D32" s="287" t="s">
        <v>3</v>
      </c>
      <c r="E32" s="287" t="s">
        <v>251</v>
      </c>
      <c r="F32" s="287" t="s">
        <v>3</v>
      </c>
    </row>
    <row r="33" spans="2:24" s="5" customFormat="1" ht="17.25" customHeight="1" x14ac:dyDescent="0.4">
      <c r="B33" s="18"/>
      <c r="C33" s="287">
        <v>1</v>
      </c>
      <c r="D33" s="288" t="s">
        <v>4</v>
      </c>
      <c r="E33" s="287">
        <v>11</v>
      </c>
      <c r="F33" s="288" t="s">
        <v>310</v>
      </c>
    </row>
    <row r="34" spans="2:24" s="5" customFormat="1" ht="17.25" customHeight="1" x14ac:dyDescent="0.4">
      <c r="B34" s="18"/>
      <c r="C34" s="287">
        <v>2</v>
      </c>
      <c r="D34" s="288" t="s">
        <v>97</v>
      </c>
      <c r="E34" s="287">
        <v>12</v>
      </c>
      <c r="F34" s="288" t="s">
        <v>316</v>
      </c>
    </row>
    <row r="35" spans="2:24" s="5" customFormat="1" ht="17.25" customHeight="1" x14ac:dyDescent="0.4">
      <c r="B35" s="18"/>
      <c r="C35" s="287">
        <v>3</v>
      </c>
      <c r="D35" s="288" t="s">
        <v>98</v>
      </c>
      <c r="E35" s="287">
        <v>13</v>
      </c>
      <c r="F35" s="288" t="s">
        <v>318</v>
      </c>
    </row>
    <row r="36" spans="2:24" s="5" customFormat="1" ht="17.25" customHeight="1" x14ac:dyDescent="0.4">
      <c r="B36" s="18"/>
      <c r="C36" s="287">
        <v>4</v>
      </c>
      <c r="D36" s="288" t="s">
        <v>153</v>
      </c>
      <c r="E36" s="287">
        <v>14</v>
      </c>
      <c r="F36" s="288" t="s">
        <v>319</v>
      </c>
    </row>
    <row r="37" spans="2:24" s="5" customFormat="1" ht="17.25" customHeight="1" x14ac:dyDescent="0.4">
      <c r="B37" s="18"/>
      <c r="C37" s="287">
        <v>5</v>
      </c>
      <c r="D37" s="288" t="s">
        <v>103</v>
      </c>
      <c r="E37" s="287">
        <v>15</v>
      </c>
      <c r="F37" s="288" t="s">
        <v>208</v>
      </c>
    </row>
    <row r="38" spans="2:24" s="5" customFormat="1" ht="17.25" customHeight="1" x14ac:dyDescent="0.4">
      <c r="B38" s="18"/>
      <c r="C38" s="287">
        <v>6</v>
      </c>
      <c r="D38" s="288" t="s">
        <v>150</v>
      </c>
      <c r="E38" s="287">
        <v>16</v>
      </c>
      <c r="F38" s="288" t="s">
        <v>99</v>
      </c>
    </row>
    <row r="39" spans="2:24" s="5" customFormat="1" ht="17.25" customHeight="1" x14ac:dyDescent="0.4">
      <c r="B39" s="18"/>
      <c r="C39" s="287">
        <v>7</v>
      </c>
      <c r="D39" s="288" t="s">
        <v>151</v>
      </c>
      <c r="E39" s="287">
        <v>17</v>
      </c>
      <c r="F39" s="288" t="s">
        <v>100</v>
      </c>
    </row>
    <row r="40" spans="2:24" s="5" customFormat="1" ht="17.25" customHeight="1" x14ac:dyDescent="0.4">
      <c r="B40" s="18"/>
      <c r="C40" s="287">
        <v>8</v>
      </c>
      <c r="D40" s="288" t="s">
        <v>335</v>
      </c>
      <c r="E40" s="287">
        <v>18</v>
      </c>
      <c r="F40" s="288" t="s">
        <v>101</v>
      </c>
    </row>
    <row r="41" spans="2:24" s="5" customFormat="1" ht="17.25" customHeight="1" x14ac:dyDescent="0.4">
      <c r="B41" s="18"/>
      <c r="C41" s="287">
        <v>9</v>
      </c>
      <c r="D41" s="288" t="s">
        <v>5</v>
      </c>
      <c r="E41" s="287">
        <v>19</v>
      </c>
      <c r="F41" s="288" t="s">
        <v>149</v>
      </c>
    </row>
    <row r="42" spans="2:24" s="5" customFormat="1" ht="17.25" customHeight="1" x14ac:dyDescent="0.4">
      <c r="B42" s="18"/>
      <c r="C42" s="287">
        <v>10</v>
      </c>
      <c r="D42" s="288" t="s">
        <v>102</v>
      </c>
    </row>
    <row r="43" spans="2:24" s="5" customFormat="1" ht="5.0999999999999996" customHeight="1" x14ac:dyDescent="0.4">
      <c r="B43" s="18"/>
      <c r="C43" s="28"/>
      <c r="D43" s="18"/>
    </row>
    <row r="44" spans="2:24" s="5" customFormat="1" ht="17.25" customHeight="1" x14ac:dyDescent="0.4">
      <c r="B44" s="18" t="s">
        <v>72</v>
      </c>
      <c r="C44" s="18"/>
      <c r="D44" s="18"/>
    </row>
    <row r="45" spans="2:24" s="5" customFormat="1" ht="17.25" customHeight="1" x14ac:dyDescent="0.4">
      <c r="B45" s="18" t="s">
        <v>67</v>
      </c>
      <c r="C45" s="18"/>
      <c r="D45" s="18"/>
    </row>
    <row r="46" spans="2:24" s="5" customFormat="1" ht="17.25" customHeight="1" x14ac:dyDescent="0.4">
      <c r="B46" s="18"/>
      <c r="C46" s="16" t="s">
        <v>6</v>
      </c>
      <c r="D46" s="16" t="s">
        <v>7</v>
      </c>
      <c r="G46" s="4"/>
      <c r="H46" s="4"/>
      <c r="J46" s="4"/>
      <c r="K46" s="4"/>
      <c r="L46" s="4"/>
      <c r="M46" s="4"/>
      <c r="N46" s="4"/>
      <c r="Q46" s="4"/>
      <c r="R46" s="4"/>
      <c r="S46" s="4"/>
      <c r="V46" s="4"/>
      <c r="W46" s="4"/>
      <c r="X46" s="4"/>
    </row>
    <row r="47" spans="2:24" s="5" customFormat="1" ht="17.25" customHeight="1" x14ac:dyDescent="0.4">
      <c r="B47" s="18"/>
      <c r="C47" s="16" t="s">
        <v>188</v>
      </c>
      <c r="D47" s="20" t="s">
        <v>68</v>
      </c>
      <c r="G47" s="4"/>
      <c r="H47" s="4"/>
      <c r="J47" s="4"/>
      <c r="K47" s="4"/>
      <c r="L47" s="4"/>
      <c r="M47" s="4"/>
      <c r="N47" s="4"/>
      <c r="Q47" s="4"/>
      <c r="R47" s="4"/>
      <c r="S47" s="4"/>
      <c r="V47" s="4"/>
      <c r="W47" s="4"/>
      <c r="X47" s="4"/>
    </row>
    <row r="48" spans="2:24" s="5" customFormat="1" ht="17.25" customHeight="1" x14ac:dyDescent="0.4">
      <c r="B48" s="18"/>
      <c r="C48" s="16" t="s">
        <v>189</v>
      </c>
      <c r="D48" s="20" t="s">
        <v>69</v>
      </c>
      <c r="G48" s="4"/>
      <c r="H48" s="4"/>
      <c r="J48" s="4"/>
      <c r="K48" s="4"/>
      <c r="L48" s="4"/>
      <c r="M48" s="4"/>
      <c r="N48" s="4"/>
      <c r="Q48" s="4"/>
      <c r="R48" s="4"/>
      <c r="S48" s="4"/>
      <c r="V48" s="4"/>
      <c r="W48" s="4"/>
      <c r="X48" s="4"/>
    </row>
    <row r="49" spans="2:50" s="5" customFormat="1" ht="17.25" customHeight="1" x14ac:dyDescent="0.4">
      <c r="B49" s="18"/>
      <c r="C49" s="16" t="s">
        <v>190</v>
      </c>
      <c r="D49" s="20" t="s">
        <v>70</v>
      </c>
      <c r="G49" s="4"/>
      <c r="H49" s="4"/>
      <c r="J49" s="4"/>
      <c r="K49" s="4"/>
      <c r="L49" s="4"/>
      <c r="M49" s="4"/>
      <c r="N49" s="4"/>
      <c r="Q49" s="4"/>
      <c r="R49" s="4"/>
      <c r="S49" s="4"/>
      <c r="V49" s="4"/>
      <c r="W49" s="4"/>
      <c r="X49" s="4"/>
    </row>
    <row r="50" spans="2:50" s="5" customFormat="1" ht="17.25" customHeight="1" x14ac:dyDescent="0.4">
      <c r="B50" s="18"/>
      <c r="C50" s="16" t="s">
        <v>191</v>
      </c>
      <c r="D50" s="20" t="s">
        <v>78</v>
      </c>
      <c r="G50" s="4"/>
      <c r="H50" s="4"/>
      <c r="J50" s="4"/>
      <c r="K50" s="4"/>
      <c r="L50" s="4"/>
      <c r="M50" s="4"/>
      <c r="N50" s="4"/>
      <c r="Q50" s="4"/>
      <c r="R50" s="4"/>
      <c r="S50" s="4"/>
      <c r="V50" s="4"/>
      <c r="W50" s="4"/>
      <c r="X50" s="4"/>
    </row>
    <row r="51" spans="2:50" s="5" customFormat="1" ht="5.0999999999999996" customHeight="1" x14ac:dyDescent="0.4">
      <c r="B51" s="18"/>
      <c r="C51" s="18"/>
      <c r="D51" s="18"/>
      <c r="G51" s="4"/>
      <c r="H51" s="4"/>
      <c r="J51" s="4"/>
      <c r="K51" s="4"/>
      <c r="L51" s="4"/>
      <c r="M51" s="4"/>
      <c r="N51" s="4"/>
      <c r="Q51" s="4"/>
      <c r="R51" s="4"/>
      <c r="S51" s="4"/>
      <c r="V51" s="4"/>
      <c r="W51" s="4"/>
      <c r="X51" s="4"/>
    </row>
    <row r="52" spans="2:50" s="5" customFormat="1" ht="17.25" customHeight="1" x14ac:dyDescent="0.4">
      <c r="B52" s="21" t="s">
        <v>8</v>
      </c>
      <c r="C52" s="18"/>
      <c r="F52" s="4"/>
      <c r="G52" s="4"/>
      <c r="I52" s="4"/>
      <c r="J52" s="4"/>
      <c r="K52" s="4"/>
      <c r="L52" s="4"/>
      <c r="M52" s="4"/>
      <c r="P52" s="4"/>
      <c r="Q52" s="4"/>
      <c r="R52" s="4"/>
      <c r="U52" s="4"/>
      <c r="V52" s="4"/>
      <c r="W52" s="4"/>
    </row>
    <row r="53" spans="2:50" s="5" customFormat="1" ht="17.25" customHeight="1" x14ac:dyDescent="0.4">
      <c r="B53" s="293" t="s">
        <v>215</v>
      </c>
      <c r="C53" s="293"/>
      <c r="D53" s="293"/>
      <c r="E53" s="293"/>
      <c r="F53" s="293"/>
      <c r="G53" s="293"/>
      <c r="H53" s="293"/>
      <c r="I53" s="4"/>
      <c r="J53" s="4"/>
      <c r="K53" s="4"/>
      <c r="L53" s="4"/>
      <c r="M53" s="4"/>
      <c r="P53" s="4"/>
      <c r="Q53" s="4"/>
      <c r="R53" s="4"/>
      <c r="U53" s="4"/>
      <c r="V53" s="4"/>
      <c r="W53" s="4"/>
    </row>
    <row r="54" spans="2:50" s="5" customFormat="1" ht="17.25" customHeight="1" x14ac:dyDescent="0.4">
      <c r="B54" s="293"/>
      <c r="C54" s="293"/>
      <c r="D54" s="293"/>
      <c r="E54" s="293"/>
      <c r="F54" s="293"/>
      <c r="G54" s="293"/>
      <c r="H54" s="293"/>
      <c r="I54" s="4"/>
      <c r="J54" s="4"/>
      <c r="K54" s="4"/>
      <c r="L54" s="4"/>
      <c r="M54" s="4"/>
      <c r="P54" s="4"/>
      <c r="Q54" s="4"/>
      <c r="R54" s="4"/>
      <c r="U54" s="4"/>
      <c r="V54" s="4"/>
      <c r="W54" s="4"/>
    </row>
    <row r="55" spans="2:50" s="5" customFormat="1" ht="17.25" customHeight="1" x14ac:dyDescent="0.4">
      <c r="B55" s="18" t="s">
        <v>79</v>
      </c>
      <c r="E55" s="18"/>
      <c r="F55" s="4"/>
      <c r="G55" s="4"/>
      <c r="I55" s="4"/>
      <c r="J55" s="4"/>
      <c r="K55" s="4"/>
      <c r="L55" s="4"/>
      <c r="M55" s="4"/>
      <c r="P55" s="4"/>
      <c r="Q55" s="4"/>
      <c r="R55" s="4"/>
      <c r="U55" s="4"/>
      <c r="V55" s="4"/>
      <c r="W55" s="4"/>
    </row>
    <row r="56" spans="2:50" s="5" customFormat="1" ht="5.0999999999999996" customHeight="1" x14ac:dyDescent="0.4">
      <c r="B56" s="18"/>
      <c r="C56" s="18"/>
      <c r="D56" s="18"/>
      <c r="E56" s="21"/>
      <c r="F56" s="4"/>
      <c r="G56" s="4"/>
      <c r="H56" s="4"/>
      <c r="J56" s="4"/>
      <c r="K56" s="4"/>
      <c r="L56" s="4"/>
      <c r="M56" s="4"/>
      <c r="N56" s="4"/>
      <c r="Q56" s="4"/>
      <c r="R56" s="4"/>
      <c r="S56" s="4"/>
      <c r="V56" s="4"/>
      <c r="W56" s="4"/>
      <c r="X56" s="4"/>
    </row>
    <row r="57" spans="2:50" s="5" customFormat="1" ht="17.25" customHeight="1" x14ac:dyDescent="0.4">
      <c r="B57" s="18" t="s">
        <v>192</v>
      </c>
      <c r="C57" s="18"/>
      <c r="D57" s="18"/>
    </row>
    <row r="58" spans="2:50" s="5" customFormat="1" ht="17.25" customHeight="1" x14ac:dyDescent="0.4">
      <c r="B58" s="18" t="s">
        <v>73</v>
      </c>
      <c r="C58" s="18"/>
      <c r="D58" s="18"/>
    </row>
    <row r="59" spans="2:50" s="5" customFormat="1" ht="17.25" customHeight="1" x14ac:dyDescent="0.4">
      <c r="B59" s="18" t="s">
        <v>193</v>
      </c>
      <c r="C59" s="18"/>
      <c r="D59" s="18"/>
    </row>
    <row r="60" spans="2:50" s="5" customFormat="1" ht="17.25" customHeight="1" x14ac:dyDescent="0.4">
      <c r="B60" s="29" t="s">
        <v>74</v>
      </c>
      <c r="E60" s="4"/>
      <c r="F60" s="4"/>
      <c r="G60" s="4"/>
      <c r="H60" s="4"/>
      <c r="I60" s="4"/>
      <c r="J60" s="4"/>
      <c r="K60" s="4"/>
      <c r="L60" s="4"/>
      <c r="M60" s="4"/>
      <c r="N60" s="4"/>
      <c r="O60" s="4"/>
      <c r="P60" s="4"/>
      <c r="Q60" s="4"/>
      <c r="R60" s="4"/>
      <c r="S60" s="4"/>
      <c r="T60" s="4"/>
      <c r="X60" s="4"/>
      <c r="Y60" s="4"/>
      <c r="Z60" s="4"/>
      <c r="AA60" s="4"/>
      <c r="AC60" s="4"/>
      <c r="AD60" s="4"/>
      <c r="AE60" s="4"/>
      <c r="AF60" s="4"/>
      <c r="AG60" s="4"/>
      <c r="AH60" s="22"/>
      <c r="AI60" s="4"/>
      <c r="AJ60" s="4"/>
      <c r="AK60" s="4"/>
      <c r="AL60" s="4"/>
      <c r="AM60" s="4"/>
      <c r="AN60" s="4"/>
      <c r="AO60" s="4"/>
      <c r="AP60" s="4"/>
      <c r="AQ60" s="4"/>
      <c r="AR60" s="4"/>
      <c r="AS60" s="4"/>
      <c r="AT60" s="4"/>
      <c r="AU60" s="4"/>
      <c r="AV60" s="4"/>
      <c r="AW60" s="4"/>
      <c r="AX60" s="22"/>
    </row>
    <row r="61" spans="2:50" s="5" customFormat="1" ht="5.0999999999999996" customHeight="1" x14ac:dyDescent="0.4"/>
    <row r="62" spans="2:50" s="5" customFormat="1" ht="17.25" customHeight="1" x14ac:dyDescent="0.4">
      <c r="B62" s="293" t="s">
        <v>216</v>
      </c>
      <c r="C62" s="293"/>
      <c r="D62" s="293"/>
      <c r="E62" s="293"/>
      <c r="F62" s="293"/>
      <c r="G62" s="293"/>
      <c r="H62" s="293"/>
      <c r="I62" s="293"/>
    </row>
    <row r="63" spans="2:50" s="5" customFormat="1" ht="17.25" customHeight="1" x14ac:dyDescent="0.4">
      <c r="B63" s="293"/>
      <c r="C63" s="293"/>
      <c r="D63" s="293"/>
      <c r="E63" s="293"/>
      <c r="F63" s="293"/>
      <c r="G63" s="293"/>
      <c r="H63" s="293"/>
      <c r="I63" s="293"/>
    </row>
    <row r="64" spans="2:50" s="5" customFormat="1" ht="5.0999999999999996" customHeight="1" x14ac:dyDescent="0.4">
      <c r="B64" s="18"/>
      <c r="C64" s="18"/>
    </row>
    <row r="65" spans="2:9" s="5" customFormat="1" ht="17.25" customHeight="1" x14ac:dyDescent="0.4">
      <c r="B65" s="18" t="s">
        <v>195</v>
      </c>
      <c r="C65" s="18"/>
    </row>
    <row r="66" spans="2:9" s="5" customFormat="1" ht="5.0999999999999996" customHeight="1" x14ac:dyDescent="0.4">
      <c r="B66" s="18"/>
      <c r="C66" s="18"/>
    </row>
    <row r="67" spans="2:9" s="5" customFormat="1" ht="17.25" customHeight="1" x14ac:dyDescent="0.4">
      <c r="B67" s="18" t="s">
        <v>194</v>
      </c>
      <c r="C67" s="18"/>
    </row>
    <row r="68" spans="2:9" s="5" customFormat="1" ht="5.0999999999999996" customHeight="1" x14ac:dyDescent="0.4">
      <c r="B68" s="18"/>
      <c r="C68" s="18"/>
    </row>
    <row r="69" spans="2:9" s="5" customFormat="1" ht="17.25" customHeight="1" x14ac:dyDescent="0.4">
      <c r="B69" s="18" t="s">
        <v>217</v>
      </c>
      <c r="C69" s="18"/>
    </row>
    <row r="70" spans="2:9" s="5" customFormat="1" ht="17.25" customHeight="1" x14ac:dyDescent="0.4">
      <c r="B70" s="18" t="s">
        <v>252</v>
      </c>
      <c r="C70" s="18"/>
    </row>
    <row r="71" spans="2:9" s="5" customFormat="1" ht="17.25" customHeight="1" x14ac:dyDescent="0.4">
      <c r="B71" s="18" t="s">
        <v>196</v>
      </c>
      <c r="C71" s="18"/>
    </row>
    <row r="72" spans="2:9" s="5" customFormat="1" ht="17.25" customHeight="1" x14ac:dyDescent="0.4">
      <c r="B72" s="161" t="s">
        <v>234</v>
      </c>
      <c r="C72" s="18"/>
    </row>
    <row r="73" spans="2:9" s="5" customFormat="1" ht="17.25" customHeight="1" x14ac:dyDescent="0.4">
      <c r="B73" s="293" t="s">
        <v>248</v>
      </c>
      <c r="C73" s="293"/>
      <c r="D73" s="293"/>
      <c r="E73" s="293"/>
      <c r="F73" s="293"/>
      <c r="G73" s="293"/>
      <c r="H73" s="293"/>
      <c r="I73" s="293"/>
    </row>
    <row r="74" spans="2:9" s="5" customFormat="1" ht="17.25" customHeight="1" x14ac:dyDescent="0.4">
      <c r="B74" s="293"/>
      <c r="C74" s="293"/>
      <c r="D74" s="293"/>
      <c r="E74" s="293"/>
      <c r="F74" s="293"/>
      <c r="G74" s="293"/>
      <c r="H74" s="293"/>
      <c r="I74" s="293"/>
    </row>
    <row r="75" spans="2:9" s="5" customFormat="1" ht="17.25" customHeight="1" x14ac:dyDescent="0.4">
      <c r="B75" s="293" t="s">
        <v>218</v>
      </c>
      <c r="C75" s="293"/>
      <c r="D75" s="293"/>
      <c r="E75" s="293"/>
      <c r="F75" s="293"/>
      <c r="G75" s="293"/>
      <c r="H75" s="293"/>
      <c r="I75" s="293"/>
    </row>
    <row r="76" spans="2:9" s="5" customFormat="1" ht="17.25" customHeight="1" x14ac:dyDescent="0.4">
      <c r="B76" s="293"/>
      <c r="C76" s="293"/>
      <c r="D76" s="293"/>
      <c r="E76" s="293"/>
      <c r="F76" s="293"/>
      <c r="G76" s="293"/>
      <c r="H76" s="293"/>
      <c r="I76" s="293"/>
    </row>
    <row r="77" spans="2:9" s="5" customFormat="1" ht="17.25" customHeight="1" x14ac:dyDescent="0.4">
      <c r="B77" s="290" t="s">
        <v>253</v>
      </c>
      <c r="C77" s="290"/>
      <c r="D77" s="290"/>
      <c r="E77" s="290"/>
      <c r="F77" s="290"/>
      <c r="G77" s="290"/>
      <c r="H77" s="290"/>
      <c r="I77" s="290"/>
    </row>
    <row r="78" spans="2:9" s="5" customFormat="1" ht="17.25" customHeight="1" x14ac:dyDescent="0.4">
      <c r="B78" s="290"/>
      <c r="C78" s="290"/>
      <c r="D78" s="290"/>
      <c r="E78" s="290"/>
      <c r="F78" s="290"/>
      <c r="G78" s="290"/>
      <c r="H78" s="290"/>
      <c r="I78" s="290"/>
    </row>
    <row r="79" spans="2:9" s="5" customFormat="1" ht="5.0999999999999996" customHeight="1" x14ac:dyDescent="0.4">
      <c r="B79" s="290"/>
      <c r="C79" s="290"/>
      <c r="D79" s="290"/>
      <c r="E79" s="290"/>
      <c r="F79" s="290"/>
      <c r="G79" s="290"/>
      <c r="H79" s="290"/>
      <c r="I79" s="290"/>
    </row>
    <row r="80" spans="2:9" s="5" customFormat="1" ht="17.25" customHeight="1" x14ac:dyDescent="0.4">
      <c r="B80" s="18" t="s">
        <v>197</v>
      </c>
      <c r="C80" s="18"/>
    </row>
    <row r="81" spans="2:53" s="5" customFormat="1" ht="10.15" customHeight="1" x14ac:dyDescent="0.4">
      <c r="B81" s="18"/>
      <c r="C81" s="18"/>
    </row>
    <row r="82" spans="2:53" s="5" customFormat="1" ht="17.25" customHeight="1" x14ac:dyDescent="0.4">
      <c r="B82" s="18" t="s">
        <v>198</v>
      </c>
      <c r="C82" s="18"/>
      <c r="D82" s="18"/>
    </row>
    <row r="83" spans="2:53" s="5" customFormat="1" ht="17.25" customHeight="1" x14ac:dyDescent="0.4">
      <c r="B83" s="18" t="s">
        <v>199</v>
      </c>
      <c r="C83" s="18"/>
      <c r="D83" s="18"/>
    </row>
    <row r="84" spans="2:53" s="5" customFormat="1" ht="5.0999999999999996" customHeight="1" x14ac:dyDescent="0.4">
      <c r="B84" s="18"/>
      <c r="C84" s="18"/>
      <c r="D84" s="18"/>
    </row>
    <row r="85" spans="2:53" s="5" customFormat="1" ht="17.25" customHeight="1" x14ac:dyDescent="0.4">
      <c r="B85" s="5" t="s">
        <v>200</v>
      </c>
      <c r="D85" s="18"/>
    </row>
    <row r="86" spans="2:53" s="5" customFormat="1" ht="17.25" customHeight="1" x14ac:dyDescent="0.4">
      <c r="B86" s="5" t="s">
        <v>75</v>
      </c>
      <c r="D86" s="18"/>
    </row>
    <row r="87" spans="2:53" s="5" customFormat="1" ht="5.0999999999999996" customHeight="1" x14ac:dyDescent="0.4"/>
    <row r="88" spans="2:53" s="5" customFormat="1" ht="17.25" customHeight="1" x14ac:dyDescent="0.4">
      <c r="B88" s="5" t="s">
        <v>219</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row>
    <row r="89" spans="2:53" s="5" customFormat="1" ht="17.25" customHeight="1" x14ac:dyDescent="0.4">
      <c r="B89" s="5" t="s">
        <v>202</v>
      </c>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row>
    <row r="90" spans="2:53" s="5" customFormat="1" ht="5.0999999999999996" customHeight="1" x14ac:dyDescent="0.4">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row>
    <row r="91" spans="2:53" s="5" customFormat="1" ht="17.25" customHeight="1" x14ac:dyDescent="0.4">
      <c r="B91" s="5" t="s">
        <v>201</v>
      </c>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row>
    <row r="92" spans="2:53" s="5" customFormat="1" ht="5.0999999999999996" customHeight="1" x14ac:dyDescent="0.4">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row>
    <row r="93" spans="2:53" s="5" customFormat="1" ht="17.25" customHeight="1" x14ac:dyDescent="0.4">
      <c r="B93" s="5" t="s">
        <v>220</v>
      </c>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row>
    <row r="94" spans="2:53" s="5" customFormat="1" ht="17.25" customHeight="1" x14ac:dyDescent="0.4">
      <c r="B94" s="5" t="s">
        <v>254</v>
      </c>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row>
    <row r="95" spans="2:53" s="5" customFormat="1" ht="17.25" customHeight="1" x14ac:dyDescent="0.4">
      <c r="B95" s="29" t="s">
        <v>204</v>
      </c>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row>
    <row r="96" spans="2:53" s="5" customFormat="1" ht="5.0999999999999996" customHeight="1" x14ac:dyDescent="0.4">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row>
    <row r="97" spans="2:70" s="5" customFormat="1" ht="17.25" customHeight="1" x14ac:dyDescent="0.4">
      <c r="B97" s="5" t="s">
        <v>205</v>
      </c>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row>
    <row r="98" spans="2:70" s="5" customFormat="1" ht="17.25" customHeight="1" x14ac:dyDescent="0.4">
      <c r="B98" s="5" t="s">
        <v>255</v>
      </c>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row>
    <row r="99" spans="2:70" s="5" customFormat="1" ht="5.0999999999999996" customHeight="1" x14ac:dyDescent="0.4">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row>
    <row r="100" spans="2:70" s="5" customFormat="1" ht="17.25" customHeight="1" x14ac:dyDescent="0.4">
      <c r="B100" s="5" t="s">
        <v>256</v>
      </c>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row>
    <row r="101" spans="2:70" s="5" customFormat="1" ht="5.0999999999999996" customHeight="1" x14ac:dyDescent="0.4">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row>
    <row r="102" spans="2:70" s="5" customFormat="1" ht="17.25" customHeight="1" x14ac:dyDescent="0.2">
      <c r="B102" s="5" t="s">
        <v>257</v>
      </c>
      <c r="BK102" s="24"/>
      <c r="BL102" s="25"/>
      <c r="BM102" s="24"/>
      <c r="BN102" s="24"/>
      <c r="BO102" s="24"/>
      <c r="BP102" s="26"/>
      <c r="BQ102" s="27"/>
      <c r="BR102" s="27"/>
    </row>
    <row r="103" spans="2:70" s="5" customFormat="1" ht="17.25" customHeight="1" x14ac:dyDescent="0.2">
      <c r="B103" s="5" t="s">
        <v>258</v>
      </c>
      <c r="BK103" s="24"/>
      <c r="BL103" s="25"/>
      <c r="BM103" s="24"/>
      <c r="BN103" s="24"/>
      <c r="BO103" s="24"/>
      <c r="BP103" s="26"/>
      <c r="BQ103" s="27"/>
      <c r="BR103" s="27"/>
    </row>
    <row r="104" spans="2:70" s="5" customFormat="1" ht="17.25" customHeight="1" x14ac:dyDescent="0.2">
      <c r="B104" s="5" t="s">
        <v>259</v>
      </c>
      <c r="BK104" s="24"/>
      <c r="BL104" s="25"/>
      <c r="BM104" s="24"/>
      <c r="BN104" s="24"/>
      <c r="BO104" s="24"/>
      <c r="BP104" s="26"/>
      <c r="BQ104" s="27"/>
      <c r="BR104" s="27"/>
    </row>
    <row r="105" spans="2:70" s="5" customFormat="1" ht="17.25" customHeight="1" x14ac:dyDescent="0.4">
      <c r="B105" s="5" t="s">
        <v>255</v>
      </c>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row>
    <row r="106" spans="2:70" s="5" customFormat="1" ht="17.25" customHeight="1" x14ac:dyDescent="0.4">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2:70" ht="17.25" customHeight="1" x14ac:dyDescent="0.4"/>
    <row r="108" spans="2:70" ht="17.25" customHeight="1" x14ac:dyDescent="0.4">
      <c r="B108" s="5"/>
    </row>
    <row r="109" spans="2:70" ht="17.25" customHeight="1" x14ac:dyDescent="0.4"/>
    <row r="110" spans="2:70" ht="17.25" customHeight="1" x14ac:dyDescent="0.4"/>
  </sheetData>
  <mergeCells count="7">
    <mergeCell ref="B77:I79"/>
    <mergeCell ref="B3:I7"/>
    <mergeCell ref="F8:K9"/>
    <mergeCell ref="B53:H54"/>
    <mergeCell ref="B62:I63"/>
    <mergeCell ref="B73:I74"/>
    <mergeCell ref="B75:I76"/>
  </mergeCells>
  <phoneticPr fontId="2"/>
  <pageMargins left="0.59055118110236227" right="0.39370078740157483" top="0.39370078740157483" bottom="0.39370078740157483" header="0.31496062992125984" footer="0.31496062992125984"/>
  <pageSetup paperSize="9" scale="50" fitToWidth="0" orientation="portrait" r:id="rId1"/>
  <colBreaks count="1" manualBreakCount="1">
    <brk id="9" max="10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BK76"/>
  <sheetViews>
    <sheetView showGridLines="0" tabSelected="1" view="pageBreakPreview" zoomScale="55" zoomScaleNormal="70" zoomScaleSheetLayoutView="55" workbookViewId="0">
      <selection activeCell="B2" sqref="B2"/>
    </sheetView>
  </sheetViews>
  <sheetFormatPr defaultColWidth="4.375" defaultRowHeight="20.25" customHeight="1" x14ac:dyDescent="0.4"/>
  <cols>
    <col min="1" max="1" width="1.625" style="104" customWidth="1"/>
    <col min="2" max="5" width="5.75" style="104" customWidth="1"/>
    <col min="6" max="6" width="11.625" style="104" hidden="1" customWidth="1"/>
    <col min="7" max="12" width="5.625" style="104" customWidth="1"/>
    <col min="13" max="13" width="6.25" style="104" customWidth="1"/>
    <col min="14" max="53" width="5.625" style="104" customWidth="1"/>
    <col min="54" max="54" width="5.625" style="104" hidden="1" customWidth="1"/>
    <col min="55" max="56" width="7.125" style="104" customWidth="1"/>
    <col min="57" max="58" width="3.25" style="104" customWidth="1"/>
    <col min="59" max="61" width="5.625" style="104" customWidth="1"/>
    <col min="62" max="62" width="6" style="104" customWidth="1"/>
    <col min="63" max="63" width="4.75" style="104" customWidth="1"/>
    <col min="64" max="16384" width="4.375" style="104"/>
  </cols>
  <sheetData>
    <row r="1" spans="2:63" s="95" customFormat="1" ht="20.25" customHeight="1" x14ac:dyDescent="0.4">
      <c r="C1" s="91" t="s">
        <v>94</v>
      </c>
      <c r="D1" s="91"/>
      <c r="E1" s="91"/>
      <c r="F1" s="91"/>
      <c r="G1" s="91"/>
      <c r="H1" s="151" t="s">
        <v>0</v>
      </c>
      <c r="J1" s="151"/>
      <c r="N1" s="91"/>
      <c r="O1" s="91"/>
      <c r="P1" s="91"/>
      <c r="Q1" s="91"/>
      <c r="R1" s="91"/>
      <c r="S1" s="91"/>
      <c r="T1" s="91"/>
      <c r="AO1" s="152"/>
      <c r="AP1" s="153"/>
      <c r="AQ1" s="153" t="s">
        <v>44</v>
      </c>
      <c r="AR1" s="334"/>
      <c r="AS1" s="334"/>
      <c r="AT1" s="334"/>
      <c r="AU1" s="334"/>
      <c r="AV1" s="334"/>
      <c r="AW1" s="334"/>
      <c r="AX1" s="334"/>
      <c r="AY1" s="334"/>
      <c r="AZ1" s="153" t="s">
        <v>15</v>
      </c>
      <c r="BA1" s="92"/>
      <c r="BB1" s="92"/>
      <c r="BC1" s="92"/>
      <c r="BD1" s="92"/>
      <c r="BE1" s="153" t="s">
        <v>235</v>
      </c>
      <c r="BF1" s="335"/>
      <c r="BG1" s="335"/>
      <c r="BH1" s="335"/>
      <c r="BI1" s="335"/>
      <c r="BJ1" s="153" t="s">
        <v>15</v>
      </c>
    </row>
    <row r="2" spans="2:63" s="95" customFormat="1" ht="20.25" customHeight="1" x14ac:dyDescent="0.4">
      <c r="C2" s="91"/>
      <c r="D2" s="91"/>
      <c r="E2" s="91"/>
      <c r="F2" s="91"/>
      <c r="G2" s="91"/>
      <c r="J2" s="151"/>
      <c r="N2" s="91"/>
      <c r="O2" s="91"/>
      <c r="P2" s="91"/>
      <c r="Q2" s="91"/>
      <c r="R2" s="91"/>
      <c r="S2" s="91"/>
      <c r="T2" s="91"/>
      <c r="AA2" s="111" t="s">
        <v>40</v>
      </c>
      <c r="AB2" s="371">
        <v>6</v>
      </c>
      <c r="AC2" s="371"/>
      <c r="AD2" s="111" t="s">
        <v>41</v>
      </c>
      <c r="AE2" s="372">
        <f>IF(AB2=0,,YEAR(DATE(2018+AB2,1,1)))</f>
        <v>2024</v>
      </c>
      <c r="AF2" s="372"/>
      <c r="AG2" s="154" t="s">
        <v>42</v>
      </c>
      <c r="AH2" s="154" t="s">
        <v>1</v>
      </c>
      <c r="AI2" s="371">
        <v>4</v>
      </c>
      <c r="AJ2" s="371"/>
      <c r="AK2" s="154" t="s">
        <v>27</v>
      </c>
      <c r="AO2" s="152"/>
      <c r="AP2" s="153"/>
      <c r="AQ2" s="153" t="s">
        <v>43</v>
      </c>
      <c r="AR2" s="373"/>
      <c r="AS2" s="373"/>
      <c r="AT2" s="373"/>
      <c r="AU2" s="373"/>
      <c r="AV2" s="373"/>
      <c r="AW2" s="373"/>
      <c r="AX2" s="373"/>
      <c r="AY2" s="373"/>
      <c r="AZ2" s="373"/>
      <c r="BA2" s="373"/>
      <c r="BB2" s="373"/>
      <c r="BC2" s="373"/>
      <c r="BD2" s="373"/>
      <c r="BE2" s="373"/>
      <c r="BF2" s="373"/>
      <c r="BG2" s="373"/>
      <c r="BH2" s="373"/>
      <c r="BI2" s="373"/>
      <c r="BJ2" s="153" t="s">
        <v>15</v>
      </c>
    </row>
    <row r="3" spans="2:63" s="92" customFormat="1" ht="20.25" customHeight="1" x14ac:dyDescent="0.4">
      <c r="B3" s="95" t="s">
        <v>242</v>
      </c>
      <c r="G3" s="151"/>
      <c r="J3" s="151"/>
      <c r="N3" s="153"/>
      <c r="O3" s="153"/>
      <c r="P3" s="153"/>
      <c r="Q3" s="153"/>
      <c r="R3" s="153"/>
      <c r="S3" s="153"/>
      <c r="T3" s="153"/>
      <c r="AB3" s="155"/>
      <c r="AC3" s="155"/>
      <c r="AD3" s="155"/>
      <c r="AE3" s="156"/>
      <c r="AF3" s="155"/>
      <c r="AQ3" s="153" t="s">
        <v>125</v>
      </c>
      <c r="AR3" s="373"/>
      <c r="AS3" s="373"/>
      <c r="AT3" s="373"/>
      <c r="AU3" s="373"/>
      <c r="AV3" s="373"/>
      <c r="AW3" s="153" t="s">
        <v>15</v>
      </c>
      <c r="BD3" s="157" t="s">
        <v>60</v>
      </c>
      <c r="BE3" s="468" t="s">
        <v>241</v>
      </c>
      <c r="BF3" s="469"/>
      <c r="BG3" s="470"/>
      <c r="BH3" s="470"/>
      <c r="BI3" s="471"/>
      <c r="BJ3" s="153"/>
    </row>
    <row r="4" spans="2:63" s="92" customFormat="1" ht="18.75" x14ac:dyDescent="0.4">
      <c r="B4" s="95" t="s">
        <v>214</v>
      </c>
      <c r="G4" s="151"/>
      <c r="J4" s="151"/>
      <c r="N4" s="153"/>
      <c r="O4" s="153"/>
      <c r="P4" s="153"/>
      <c r="Q4" s="153"/>
      <c r="R4" s="153"/>
      <c r="S4" s="153"/>
      <c r="T4" s="153"/>
      <c r="AB4" s="105"/>
      <c r="AC4" s="105"/>
      <c r="AI4" s="95"/>
      <c r="AJ4" s="95"/>
      <c r="AK4" s="95"/>
      <c r="AL4" s="95"/>
      <c r="AM4" s="95"/>
      <c r="AN4" s="95"/>
      <c r="AQ4" s="153" t="s">
        <v>237</v>
      </c>
      <c r="AR4" s="334"/>
      <c r="AS4" s="334"/>
      <c r="AT4" s="334"/>
      <c r="AU4" s="334"/>
      <c r="AV4" s="334"/>
      <c r="AW4" s="153" t="s">
        <v>15</v>
      </c>
      <c r="AX4" s="95"/>
      <c r="AY4" s="95"/>
      <c r="AZ4" s="95"/>
      <c r="BA4" s="95"/>
      <c r="BB4" s="95"/>
      <c r="BC4" s="95"/>
      <c r="BD4" s="95"/>
      <c r="BE4" s="95"/>
      <c r="BF4" s="95"/>
      <c r="BG4" s="95"/>
      <c r="BH4" s="95"/>
      <c r="BI4" s="90"/>
      <c r="BJ4" s="90"/>
    </row>
    <row r="5" spans="2:63" s="92" customFormat="1" ht="6.75" customHeight="1" x14ac:dyDescent="0.4">
      <c r="C5" s="95"/>
      <c r="D5" s="95"/>
      <c r="E5" s="95"/>
      <c r="F5" s="95"/>
      <c r="G5" s="91"/>
      <c r="H5" s="95"/>
      <c r="I5" s="95"/>
      <c r="J5" s="91"/>
      <c r="K5" s="95"/>
      <c r="L5" s="95"/>
      <c r="M5" s="95"/>
      <c r="N5" s="90"/>
      <c r="O5" s="90"/>
      <c r="P5" s="90"/>
      <c r="Q5" s="90"/>
      <c r="R5" s="90"/>
      <c r="S5" s="90"/>
      <c r="T5" s="90"/>
      <c r="U5" s="95"/>
      <c r="V5" s="95"/>
      <c r="W5" s="95"/>
      <c r="X5" s="95"/>
      <c r="Y5" s="95"/>
      <c r="Z5" s="95"/>
      <c r="AA5" s="95"/>
      <c r="AB5" s="89"/>
      <c r="AC5" s="89"/>
      <c r="AD5" s="95"/>
      <c r="AE5" s="95"/>
      <c r="AF5" s="95"/>
      <c r="AG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0"/>
      <c r="BJ5" s="90"/>
    </row>
    <row r="6" spans="2:63" s="92" customFormat="1" ht="18.75" x14ac:dyDescent="0.4">
      <c r="B6" s="351" t="s">
        <v>61</v>
      </c>
      <c r="C6" s="352"/>
      <c r="D6" s="352"/>
      <c r="E6" s="352"/>
      <c r="F6" s="352"/>
      <c r="G6" s="352"/>
      <c r="H6" s="352"/>
      <c r="I6" s="352"/>
      <c r="J6" s="353"/>
      <c r="K6" s="90"/>
      <c r="L6" s="90"/>
      <c r="M6" s="90"/>
      <c r="N6" s="91"/>
      <c r="O6" s="90"/>
      <c r="P6" s="95"/>
      <c r="Q6" s="95"/>
      <c r="R6" s="95"/>
      <c r="S6" s="95"/>
      <c r="T6" s="95"/>
      <c r="U6" s="95"/>
      <c r="V6" s="95"/>
      <c r="W6" s="89"/>
      <c r="X6" s="89"/>
      <c r="AB6" s="95"/>
      <c r="AC6" s="89"/>
      <c r="AD6" s="89"/>
      <c r="AE6" s="95"/>
      <c r="AF6" s="95"/>
      <c r="AG6" s="95"/>
      <c r="AI6" s="95"/>
      <c r="AJ6" s="95" t="s">
        <v>62</v>
      </c>
      <c r="AK6" s="95"/>
      <c r="AL6" s="95"/>
      <c r="AM6" s="95"/>
      <c r="AN6" s="95"/>
      <c r="AO6" s="95"/>
      <c r="AP6" s="95"/>
      <c r="AQ6" s="95"/>
      <c r="AR6" s="95"/>
      <c r="AS6" s="95"/>
      <c r="AT6" s="95"/>
      <c r="AV6" s="336"/>
      <c r="AW6" s="337"/>
      <c r="AX6" s="97" t="s">
        <v>35</v>
      </c>
      <c r="AY6" s="95"/>
      <c r="AZ6" s="336"/>
      <c r="BA6" s="337"/>
      <c r="BB6" s="158"/>
      <c r="BC6" s="97" t="s">
        <v>36</v>
      </c>
      <c r="BD6" s="95"/>
      <c r="BE6" s="336">
        <v>160</v>
      </c>
      <c r="BF6" s="374"/>
      <c r="BG6" s="337"/>
      <c r="BH6" s="97" t="s">
        <v>37</v>
      </c>
      <c r="BI6" s="95"/>
      <c r="BJ6" s="90"/>
    </row>
    <row r="7" spans="2:63" s="92" customFormat="1" ht="18.75" x14ac:dyDescent="0.4">
      <c r="B7" s="159" t="s">
        <v>27</v>
      </c>
      <c r="C7" s="159" t="s">
        <v>28</v>
      </c>
      <c r="D7" s="159" t="s">
        <v>29</v>
      </c>
      <c r="E7" s="159" t="s">
        <v>30</v>
      </c>
      <c r="G7" s="159" t="s">
        <v>31</v>
      </c>
      <c r="H7" s="159" t="s">
        <v>32</v>
      </c>
      <c r="I7" s="159" t="s">
        <v>33</v>
      </c>
      <c r="J7" s="159" t="s">
        <v>58</v>
      </c>
      <c r="K7" s="90"/>
      <c r="L7" s="90"/>
      <c r="M7" s="90"/>
      <c r="N7" s="109" t="s">
        <v>124</v>
      </c>
      <c r="O7" s="160"/>
      <c r="P7" s="160"/>
      <c r="Q7" s="160"/>
      <c r="R7" s="160"/>
      <c r="S7" s="160"/>
      <c r="T7" s="160"/>
      <c r="U7" s="95"/>
      <c r="V7" s="95"/>
      <c r="W7" s="89"/>
      <c r="X7" s="89"/>
      <c r="AB7" s="95"/>
      <c r="AC7" s="89"/>
      <c r="AD7" s="89"/>
      <c r="AE7" s="95"/>
      <c r="AF7" s="95"/>
      <c r="AG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0"/>
      <c r="BJ7" s="90"/>
    </row>
    <row r="8" spans="2:63" s="92" customFormat="1" ht="20.25" customHeight="1" x14ac:dyDescent="0.4">
      <c r="B8" s="32"/>
      <c r="C8" s="32"/>
      <c r="D8" s="32"/>
      <c r="E8" s="32"/>
      <c r="F8" s="33"/>
      <c r="G8" s="32"/>
      <c r="H8" s="32"/>
      <c r="I8" s="32"/>
      <c r="J8" s="32"/>
      <c r="K8" s="89"/>
      <c r="L8" s="89" t="s">
        <v>34</v>
      </c>
      <c r="M8" s="89"/>
      <c r="N8" s="419"/>
      <c r="O8" s="420"/>
      <c r="P8" s="421"/>
      <c r="Q8" s="89" t="s">
        <v>2</v>
      </c>
      <c r="R8" s="419"/>
      <c r="S8" s="420"/>
      <c r="T8" s="421"/>
      <c r="U8" s="90" t="s">
        <v>17</v>
      </c>
      <c r="V8" s="343">
        <f>(R8-N8)*24</f>
        <v>0</v>
      </c>
      <c r="W8" s="344"/>
      <c r="X8" s="91" t="s">
        <v>18</v>
      </c>
      <c r="AB8" s="89"/>
      <c r="AC8" s="93"/>
      <c r="AD8" s="91"/>
      <c r="AE8" s="89"/>
      <c r="AF8" s="89"/>
      <c r="AG8" s="89"/>
      <c r="AH8" s="105"/>
      <c r="AI8" s="94"/>
      <c r="AJ8" s="94"/>
      <c r="AK8" s="94"/>
      <c r="AL8" s="95"/>
      <c r="AM8" s="90"/>
      <c r="AN8" s="109" t="s">
        <v>63</v>
      </c>
      <c r="AO8" s="109"/>
      <c r="AP8" s="95"/>
      <c r="AQ8" s="336"/>
      <c r="AR8" s="337"/>
      <c r="AS8" s="102" t="s">
        <v>59</v>
      </c>
      <c r="AT8" s="109" t="s">
        <v>238</v>
      </c>
      <c r="AU8" s="109"/>
      <c r="AV8" s="95"/>
      <c r="AW8" s="336"/>
      <c r="AX8" s="337"/>
      <c r="AY8" s="102" t="s">
        <v>59</v>
      </c>
      <c r="AZ8" s="95"/>
      <c r="BA8" s="95" t="s">
        <v>38</v>
      </c>
      <c r="BB8" s="95"/>
      <c r="BC8" s="95"/>
      <c r="BD8" s="95"/>
      <c r="BE8" s="472">
        <f>DAY(EOMONTH(DATE(AE2,AI2,1),0))</f>
        <v>30</v>
      </c>
      <c r="BF8" s="473"/>
      <c r="BG8" s="474"/>
      <c r="BH8" s="95" t="s">
        <v>39</v>
      </c>
      <c r="BI8" s="95"/>
      <c r="BJ8" s="95"/>
    </row>
    <row r="9" spans="2:63" s="92" customFormat="1" ht="6" customHeight="1" x14ac:dyDescent="0.4">
      <c r="B9" s="150"/>
      <c r="C9" s="150"/>
      <c r="D9" s="150"/>
      <c r="E9" s="150"/>
      <c r="G9" s="150"/>
      <c r="H9" s="150"/>
      <c r="I9" s="150"/>
      <c r="J9" s="150"/>
      <c r="K9" s="95"/>
      <c r="L9" s="95"/>
      <c r="M9" s="95"/>
      <c r="N9" s="89"/>
      <c r="O9" s="94"/>
      <c r="P9" s="95"/>
      <c r="Q9" s="95"/>
      <c r="R9" s="89"/>
      <c r="S9" s="95"/>
      <c r="T9" s="95"/>
      <c r="U9" s="95"/>
      <c r="V9" s="95"/>
      <c r="W9" s="95"/>
      <c r="X9" s="95"/>
      <c r="AB9" s="95"/>
      <c r="AC9" s="95"/>
      <c r="AD9" s="95"/>
      <c r="AE9" s="95"/>
      <c r="AF9" s="95"/>
      <c r="AG9" s="95"/>
      <c r="AI9" s="89"/>
      <c r="AJ9" s="95"/>
      <c r="AK9" s="95"/>
      <c r="AL9" s="94"/>
      <c r="AM9" s="95"/>
      <c r="AN9" s="95"/>
      <c r="AO9" s="95"/>
      <c r="AP9" s="95"/>
      <c r="AQ9" s="95"/>
      <c r="AR9" s="95"/>
      <c r="AS9" s="89"/>
      <c r="AT9" s="89"/>
      <c r="AU9" s="89"/>
      <c r="AV9" s="95"/>
      <c r="AW9" s="95"/>
      <c r="AX9" s="95"/>
      <c r="AY9" s="95"/>
      <c r="AZ9" s="95"/>
      <c r="BA9" s="95"/>
      <c r="BB9" s="95"/>
      <c r="BC9" s="95"/>
      <c r="BD9" s="95"/>
      <c r="BE9" s="95"/>
      <c r="BF9" s="95"/>
      <c r="BG9" s="95"/>
      <c r="BH9" s="95"/>
      <c r="BI9" s="95"/>
      <c r="BJ9" s="95"/>
    </row>
    <row r="10" spans="2:63" s="92" customFormat="1" ht="18.75" x14ac:dyDescent="0.2">
      <c r="B10" s="32"/>
      <c r="C10" s="32"/>
      <c r="D10" s="32"/>
      <c r="E10" s="32"/>
      <c r="F10" s="33"/>
      <c r="G10" s="32"/>
      <c r="H10" s="32"/>
      <c r="I10" s="32"/>
      <c r="J10" s="32"/>
      <c r="K10" s="89"/>
      <c r="L10" s="89" t="s">
        <v>34</v>
      </c>
      <c r="M10" s="89"/>
      <c r="N10" s="419"/>
      <c r="O10" s="420"/>
      <c r="P10" s="421"/>
      <c r="Q10" s="89" t="s">
        <v>2</v>
      </c>
      <c r="R10" s="419"/>
      <c r="S10" s="420"/>
      <c r="T10" s="421"/>
      <c r="U10" s="90" t="s">
        <v>17</v>
      </c>
      <c r="V10" s="343">
        <f>(R10-N10)*24</f>
        <v>0</v>
      </c>
      <c r="W10" s="344"/>
      <c r="X10" s="91" t="s">
        <v>18</v>
      </c>
      <c r="AB10" s="89"/>
      <c r="AC10" s="93"/>
      <c r="AD10" s="91"/>
      <c r="AE10" s="89"/>
      <c r="AF10" s="89"/>
      <c r="AG10" s="89"/>
      <c r="AI10" s="94"/>
      <c r="AJ10" s="94"/>
      <c r="AK10" s="94"/>
      <c r="AL10" s="95"/>
      <c r="AM10" s="90"/>
      <c r="AN10" s="93"/>
      <c r="AO10" s="95"/>
      <c r="AP10" s="95"/>
      <c r="AQ10" s="96"/>
      <c r="AR10" s="96"/>
      <c r="AS10" s="96"/>
      <c r="AT10" s="97"/>
      <c r="AU10" s="89"/>
      <c r="AV10" s="89"/>
      <c r="AW10" s="89"/>
      <c r="AX10" s="95"/>
      <c r="AY10" s="95"/>
      <c r="AZ10" s="98"/>
      <c r="BA10" s="98"/>
      <c r="BB10" s="98"/>
      <c r="BC10" s="98" t="s">
        <v>308</v>
      </c>
      <c r="BD10" s="95"/>
      <c r="BE10" s="336"/>
      <c r="BF10" s="374"/>
      <c r="BG10" s="374"/>
      <c r="BH10" s="337"/>
      <c r="BI10" s="99" t="s">
        <v>16</v>
      </c>
      <c r="BJ10" s="95"/>
    </row>
    <row r="11" spans="2:63" s="92" customFormat="1" ht="6" customHeight="1" x14ac:dyDescent="0.2">
      <c r="B11" s="100"/>
      <c r="C11" s="100"/>
      <c r="D11" s="100"/>
      <c r="E11" s="100"/>
      <c r="G11" s="100"/>
      <c r="H11" s="100"/>
      <c r="I11" s="100"/>
      <c r="J11" s="95"/>
      <c r="K11" s="89"/>
      <c r="L11" s="89"/>
      <c r="M11" s="89"/>
      <c r="N11" s="94"/>
      <c r="O11" s="95"/>
      <c r="P11" s="95"/>
      <c r="Q11" s="89"/>
      <c r="R11" s="95"/>
      <c r="S11" s="95"/>
      <c r="T11" s="95"/>
      <c r="U11" s="95"/>
      <c r="V11" s="95"/>
      <c r="W11" s="95"/>
      <c r="AB11" s="95"/>
      <c r="AC11" s="95"/>
      <c r="AD11" s="95"/>
      <c r="AE11" s="95"/>
      <c r="AF11" s="95"/>
      <c r="AG11" s="95"/>
      <c r="AI11" s="89"/>
      <c r="AJ11" s="94"/>
      <c r="AK11" s="95"/>
      <c r="AL11" s="94"/>
      <c r="AM11" s="95"/>
      <c r="AN11" s="95"/>
      <c r="AO11" s="95"/>
      <c r="AP11" s="95"/>
      <c r="AQ11" s="101"/>
      <c r="AR11" s="101"/>
      <c r="AS11" s="102"/>
      <c r="AT11" s="103"/>
      <c r="AU11" s="89"/>
      <c r="AV11" s="89"/>
      <c r="AW11" s="89"/>
      <c r="AX11" s="95"/>
      <c r="AY11" s="95"/>
      <c r="AZ11" s="98"/>
      <c r="BA11" s="98"/>
      <c r="BB11" s="98"/>
      <c r="BC11" s="95"/>
      <c r="BD11" s="95"/>
      <c r="BE11" s="89"/>
      <c r="BF11" s="89"/>
      <c r="BG11" s="89"/>
      <c r="BH11" s="89"/>
      <c r="BI11" s="99"/>
      <c r="BJ11" s="95"/>
    </row>
    <row r="12" spans="2:63" s="92" customFormat="1" ht="20.25" customHeight="1" x14ac:dyDescent="0.4">
      <c r="B12" s="491" t="s">
        <v>123</v>
      </c>
      <c r="C12" s="492"/>
      <c r="D12" s="492"/>
      <c r="E12" s="492"/>
      <c r="F12" s="492"/>
      <c r="G12" s="492"/>
      <c r="H12" s="492"/>
      <c r="I12" s="492"/>
      <c r="J12" s="492"/>
      <c r="K12" s="492"/>
      <c r="L12" s="492"/>
      <c r="M12" s="492"/>
      <c r="N12" s="492"/>
      <c r="O12" s="492"/>
      <c r="P12" s="492"/>
      <c r="Q12" s="492"/>
      <c r="R12" s="492"/>
      <c r="S12" s="492"/>
      <c r="T12" s="492"/>
      <c r="U12" s="492"/>
      <c r="V12" s="492"/>
      <c r="W12" s="492"/>
      <c r="X12" s="493"/>
      <c r="AB12" s="102"/>
      <c r="AC12" s="104"/>
      <c r="AD12" s="104"/>
      <c r="AE12" s="102"/>
      <c r="AF12" s="89"/>
      <c r="AG12" s="89"/>
      <c r="AH12" s="105"/>
      <c r="AI12" s="91"/>
      <c r="AJ12" s="95" t="s">
        <v>304</v>
      </c>
      <c r="AK12" s="95"/>
      <c r="AL12" s="94"/>
      <c r="AM12" s="95"/>
      <c r="AN12" s="95"/>
      <c r="AO12" s="95"/>
      <c r="AP12" s="95"/>
      <c r="AQ12" s="101"/>
      <c r="AR12" s="101"/>
      <c r="AS12" s="101"/>
      <c r="AT12" s="336"/>
      <c r="AU12" s="337"/>
      <c r="AV12" s="98"/>
      <c r="AW12" s="419"/>
      <c r="AX12" s="421"/>
      <c r="AY12" s="89" t="s">
        <v>305</v>
      </c>
      <c r="AZ12" s="419"/>
      <c r="BA12" s="421"/>
      <c r="BB12" s="106"/>
      <c r="BC12" s="94"/>
      <c r="BD12" s="90" t="s">
        <v>17</v>
      </c>
      <c r="BE12" s="90"/>
      <c r="BF12" s="375">
        <f>(AZ12-AW12)*24</f>
        <v>0</v>
      </c>
      <c r="BG12" s="376"/>
      <c r="BH12" s="91" t="s">
        <v>18</v>
      </c>
      <c r="BI12" s="89"/>
    </row>
    <row r="13" spans="2:63" s="92" customFormat="1" ht="6.75" customHeight="1" x14ac:dyDescent="0.2">
      <c r="B13" s="494"/>
      <c r="C13" s="495"/>
      <c r="D13" s="495"/>
      <c r="E13" s="495"/>
      <c r="F13" s="495"/>
      <c r="G13" s="495"/>
      <c r="H13" s="495"/>
      <c r="I13" s="495"/>
      <c r="J13" s="495"/>
      <c r="K13" s="495"/>
      <c r="L13" s="495"/>
      <c r="M13" s="495"/>
      <c r="N13" s="495"/>
      <c r="O13" s="495"/>
      <c r="P13" s="495"/>
      <c r="Q13" s="495"/>
      <c r="R13" s="495"/>
      <c r="S13" s="495"/>
      <c r="T13" s="495"/>
      <c r="U13" s="495"/>
      <c r="V13" s="495"/>
      <c r="W13" s="495"/>
      <c r="X13" s="496"/>
      <c r="AB13" s="107"/>
      <c r="AC13" s="108"/>
      <c r="AD13" s="108"/>
      <c r="AE13" s="107"/>
      <c r="AF13" s="94"/>
      <c r="AG13" s="94"/>
      <c r="AI13" s="95"/>
      <c r="AJ13" s="95"/>
      <c r="AK13" s="95"/>
      <c r="AL13" s="95"/>
      <c r="AM13" s="95"/>
      <c r="AN13" s="95"/>
      <c r="AO13" s="95"/>
      <c r="AP13" s="95"/>
      <c r="AQ13" s="101"/>
      <c r="AR13" s="101"/>
      <c r="AS13" s="101"/>
      <c r="AT13" s="95"/>
      <c r="AU13" s="89"/>
      <c r="AV13" s="89"/>
      <c r="AW13" s="89"/>
      <c r="AX13" s="95"/>
      <c r="AY13" s="98"/>
      <c r="AZ13" s="98"/>
      <c r="BA13" s="95"/>
      <c r="BB13" s="95"/>
      <c r="BC13" s="95"/>
      <c r="BD13" s="89"/>
      <c r="BE13" s="89"/>
      <c r="BF13" s="89"/>
      <c r="BG13" s="89"/>
      <c r="BH13" s="99"/>
      <c r="BI13" s="95"/>
    </row>
    <row r="14" spans="2:63" s="92" customFormat="1" ht="18.75" x14ac:dyDescent="0.4">
      <c r="B14" s="497"/>
      <c r="C14" s="498"/>
      <c r="D14" s="498"/>
      <c r="E14" s="498"/>
      <c r="F14" s="498"/>
      <c r="G14" s="498"/>
      <c r="H14" s="498"/>
      <c r="I14" s="498"/>
      <c r="J14" s="498"/>
      <c r="K14" s="498"/>
      <c r="L14" s="498"/>
      <c r="M14" s="498"/>
      <c r="N14" s="498"/>
      <c r="O14" s="498"/>
      <c r="P14" s="498"/>
      <c r="Q14" s="498"/>
      <c r="R14" s="498"/>
      <c r="S14" s="498"/>
      <c r="T14" s="498"/>
      <c r="U14" s="498"/>
      <c r="V14" s="498"/>
      <c r="W14" s="498"/>
      <c r="X14" s="499"/>
      <c r="AB14" s="102"/>
      <c r="AC14" s="104"/>
      <c r="AD14" s="104"/>
      <c r="AE14" s="102"/>
      <c r="AF14" s="89"/>
      <c r="AG14" s="89"/>
      <c r="AI14" s="95"/>
      <c r="AJ14" s="95"/>
      <c r="AK14" s="95"/>
      <c r="AL14" s="95"/>
      <c r="AM14" s="95"/>
      <c r="AN14" s="95"/>
      <c r="AO14" s="95"/>
      <c r="AP14" s="95"/>
      <c r="AQ14" s="101"/>
      <c r="AR14" s="101"/>
      <c r="AS14" s="101"/>
      <c r="AT14" s="336"/>
      <c r="AU14" s="337"/>
      <c r="AV14" s="98"/>
      <c r="AW14" s="419"/>
      <c r="AX14" s="421"/>
      <c r="AY14" s="89" t="s">
        <v>305</v>
      </c>
      <c r="AZ14" s="419"/>
      <c r="BA14" s="421"/>
      <c r="BB14" s="106"/>
      <c r="BC14" s="94"/>
      <c r="BD14" s="90" t="s">
        <v>17</v>
      </c>
      <c r="BE14" s="90"/>
      <c r="BF14" s="375">
        <f>(AZ14-AW14)*24</f>
        <v>0</v>
      </c>
      <c r="BG14" s="376"/>
      <c r="BH14" s="91" t="s">
        <v>18</v>
      </c>
      <c r="BI14" s="89"/>
    </row>
    <row r="15" spans="2:63" s="92" customFormat="1" ht="6.75" customHeight="1" x14ac:dyDescent="0.15">
      <c r="C15" s="109"/>
      <c r="D15" s="109"/>
      <c r="E15" s="109"/>
      <c r="F15" s="109"/>
      <c r="G15" s="95"/>
      <c r="H15" s="95"/>
      <c r="I15" s="90"/>
      <c r="J15" s="89"/>
      <c r="K15" s="94"/>
      <c r="L15" s="94"/>
      <c r="M15" s="94"/>
      <c r="N15" s="95"/>
      <c r="O15" s="95"/>
      <c r="P15" s="89"/>
      <c r="Q15" s="95"/>
      <c r="R15" s="95"/>
      <c r="S15" s="94"/>
      <c r="T15" s="95"/>
      <c r="U15" s="95"/>
      <c r="V15" s="95"/>
      <c r="W15" s="95"/>
      <c r="X15" s="95"/>
      <c r="Y15" s="90"/>
      <c r="Z15" s="89"/>
      <c r="AA15" s="89"/>
      <c r="AB15" s="91"/>
      <c r="AC15" s="89"/>
      <c r="AD15" s="90"/>
      <c r="AE15" s="89"/>
      <c r="AF15" s="94"/>
      <c r="AG15" s="95"/>
      <c r="AI15" s="105"/>
      <c r="AJ15" s="110"/>
      <c r="AL15" s="110"/>
      <c r="AS15" s="105"/>
      <c r="AT15" s="105"/>
      <c r="AU15" s="105"/>
      <c r="AV15" s="105"/>
      <c r="AW15" s="105"/>
      <c r="AZ15" s="111"/>
      <c r="BA15" s="111"/>
      <c r="BB15" s="111"/>
      <c r="BE15" s="105"/>
      <c r="BF15" s="105"/>
      <c r="BG15" s="105"/>
      <c r="BH15" s="105"/>
      <c r="BI15" s="112"/>
    </row>
    <row r="16" spans="2:63" ht="8.4499999999999993" customHeight="1" thickBot="1" x14ac:dyDescent="0.45">
      <c r="C16" s="108"/>
      <c r="D16" s="108"/>
      <c r="E16" s="108"/>
      <c r="F16" s="108"/>
      <c r="G16" s="108"/>
      <c r="Z16" s="108"/>
      <c r="AP16" s="108"/>
      <c r="BI16" s="113"/>
      <c r="BJ16" s="113"/>
      <c r="BK16" s="113"/>
    </row>
    <row r="17" spans="2:62" ht="20.25" customHeight="1" x14ac:dyDescent="0.4">
      <c r="B17" s="423" t="s">
        <v>55</v>
      </c>
      <c r="C17" s="377" t="s">
        <v>64</v>
      </c>
      <c r="D17" s="378"/>
      <c r="E17" s="379"/>
      <c r="F17" s="162"/>
      <c r="G17" s="403" t="s">
        <v>65</v>
      </c>
      <c r="H17" s="410" t="s">
        <v>233</v>
      </c>
      <c r="I17" s="378"/>
      <c r="J17" s="378"/>
      <c r="K17" s="379"/>
      <c r="L17" s="403" t="s">
        <v>156</v>
      </c>
      <c r="M17" s="403" t="s">
        <v>162</v>
      </c>
      <c r="N17" s="444" t="s">
        <v>164</v>
      </c>
      <c r="O17" s="445"/>
      <c r="P17" s="445"/>
      <c r="Q17" s="446"/>
      <c r="R17" s="163"/>
      <c r="S17" s="164"/>
      <c r="T17" s="165"/>
      <c r="U17" s="428" t="s">
        <v>157</v>
      </c>
      <c r="V17" s="429"/>
      <c r="W17" s="429"/>
      <c r="X17" s="429"/>
      <c r="Y17" s="429"/>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29"/>
      <c r="AW17" s="429"/>
      <c r="AX17" s="429"/>
      <c r="AY17" s="430"/>
      <c r="AZ17" s="456" t="str">
        <f>IF(BE3="予定","(14) 1～4週目の勤務時間数合計","(14) 1か月の勤務時間数   合計")</f>
        <v>(14) 1～4週目の勤務時間数合計</v>
      </c>
      <c r="BA17" s="457"/>
      <c r="BB17" s="458"/>
      <c r="BC17" s="456" t="s">
        <v>314</v>
      </c>
      <c r="BD17" s="458"/>
      <c r="BE17" s="377" t="s">
        <v>184</v>
      </c>
      <c r="BF17" s="378"/>
      <c r="BG17" s="378"/>
      <c r="BH17" s="378"/>
      <c r="BI17" s="378"/>
      <c r="BJ17" s="484"/>
    </row>
    <row r="18" spans="2:62" ht="20.25" customHeight="1" x14ac:dyDescent="0.4">
      <c r="B18" s="424"/>
      <c r="C18" s="380"/>
      <c r="D18" s="381"/>
      <c r="E18" s="382"/>
      <c r="F18" s="166"/>
      <c r="G18" s="404"/>
      <c r="H18" s="411"/>
      <c r="I18" s="381"/>
      <c r="J18" s="381"/>
      <c r="K18" s="382"/>
      <c r="L18" s="404"/>
      <c r="M18" s="404"/>
      <c r="N18" s="447"/>
      <c r="O18" s="448"/>
      <c r="P18" s="448"/>
      <c r="Q18" s="449"/>
      <c r="R18" s="167"/>
      <c r="S18" s="168"/>
      <c r="T18" s="169"/>
      <c r="U18" s="431" t="s">
        <v>10</v>
      </c>
      <c r="V18" s="432"/>
      <c r="W18" s="432"/>
      <c r="X18" s="432"/>
      <c r="Y18" s="432"/>
      <c r="Z18" s="432"/>
      <c r="AA18" s="433"/>
      <c r="AB18" s="431" t="s">
        <v>11</v>
      </c>
      <c r="AC18" s="432"/>
      <c r="AD18" s="432"/>
      <c r="AE18" s="432"/>
      <c r="AF18" s="432"/>
      <c r="AG18" s="432"/>
      <c r="AH18" s="433"/>
      <c r="AI18" s="431" t="s">
        <v>12</v>
      </c>
      <c r="AJ18" s="432"/>
      <c r="AK18" s="432"/>
      <c r="AL18" s="432"/>
      <c r="AM18" s="432"/>
      <c r="AN18" s="432"/>
      <c r="AO18" s="433"/>
      <c r="AP18" s="431" t="s">
        <v>13</v>
      </c>
      <c r="AQ18" s="432"/>
      <c r="AR18" s="432"/>
      <c r="AS18" s="432"/>
      <c r="AT18" s="432"/>
      <c r="AU18" s="432"/>
      <c r="AV18" s="433"/>
      <c r="AW18" s="434" t="s">
        <v>14</v>
      </c>
      <c r="AX18" s="435"/>
      <c r="AY18" s="436"/>
      <c r="AZ18" s="459"/>
      <c r="BA18" s="460"/>
      <c r="BB18" s="461"/>
      <c r="BC18" s="459"/>
      <c r="BD18" s="461"/>
      <c r="BE18" s="485"/>
      <c r="BF18" s="486"/>
      <c r="BG18" s="486"/>
      <c r="BH18" s="486"/>
      <c r="BI18" s="486"/>
      <c r="BJ18" s="487"/>
    </row>
    <row r="19" spans="2:62" ht="20.25" customHeight="1" x14ac:dyDescent="0.4">
      <c r="B19" s="424"/>
      <c r="C19" s="380"/>
      <c r="D19" s="381"/>
      <c r="E19" s="382"/>
      <c r="F19" s="166"/>
      <c r="G19" s="404"/>
      <c r="H19" s="411"/>
      <c r="I19" s="381"/>
      <c r="J19" s="381"/>
      <c r="K19" s="382"/>
      <c r="L19" s="404"/>
      <c r="M19" s="404"/>
      <c r="N19" s="447"/>
      <c r="O19" s="448"/>
      <c r="P19" s="448"/>
      <c r="Q19" s="449"/>
      <c r="R19" s="167"/>
      <c r="S19" s="168"/>
      <c r="T19" s="169"/>
      <c r="U19" s="170">
        <v>1</v>
      </c>
      <c r="V19" s="171">
        <v>2</v>
      </c>
      <c r="W19" s="171">
        <v>3</v>
      </c>
      <c r="X19" s="171">
        <v>4</v>
      </c>
      <c r="Y19" s="171">
        <v>5</v>
      </c>
      <c r="Z19" s="171">
        <v>6</v>
      </c>
      <c r="AA19" s="172">
        <v>7</v>
      </c>
      <c r="AB19" s="170">
        <v>8</v>
      </c>
      <c r="AC19" s="171">
        <v>9</v>
      </c>
      <c r="AD19" s="171">
        <v>10</v>
      </c>
      <c r="AE19" s="171">
        <v>11</v>
      </c>
      <c r="AF19" s="171">
        <v>12</v>
      </c>
      <c r="AG19" s="171">
        <v>13</v>
      </c>
      <c r="AH19" s="172">
        <v>14</v>
      </c>
      <c r="AI19" s="173">
        <v>15</v>
      </c>
      <c r="AJ19" s="171">
        <v>16</v>
      </c>
      <c r="AK19" s="171">
        <v>17</v>
      </c>
      <c r="AL19" s="171">
        <v>18</v>
      </c>
      <c r="AM19" s="171">
        <v>19</v>
      </c>
      <c r="AN19" s="171">
        <v>20</v>
      </c>
      <c r="AO19" s="172">
        <v>21</v>
      </c>
      <c r="AP19" s="170">
        <v>22</v>
      </c>
      <c r="AQ19" s="171">
        <v>23</v>
      </c>
      <c r="AR19" s="171">
        <v>24</v>
      </c>
      <c r="AS19" s="171">
        <v>25</v>
      </c>
      <c r="AT19" s="171">
        <v>26</v>
      </c>
      <c r="AU19" s="171">
        <v>27</v>
      </c>
      <c r="AV19" s="172">
        <v>28</v>
      </c>
      <c r="AW19" s="170" t="str">
        <f>IF($BE$3="実績",IF(DAY(DATE($AE$2,$AI$2,29))=29,29,""),"")</f>
        <v/>
      </c>
      <c r="AX19" s="171" t="str">
        <f>IF($BE$3="実績",IF(DAY(DATE($AE$2,$AI$2,30))=30,30,""),"")</f>
        <v/>
      </c>
      <c r="AY19" s="172" t="str">
        <f>IF($BE$3="実績",IF(DAY(DATE($AE$2,$AI$2,31))=31,31,""),"")</f>
        <v/>
      </c>
      <c r="AZ19" s="416" t="s">
        <v>165</v>
      </c>
      <c r="BA19" s="437" t="s">
        <v>166</v>
      </c>
      <c r="BB19" s="462" t="s">
        <v>180</v>
      </c>
      <c r="BC19" s="416" t="s">
        <v>165</v>
      </c>
      <c r="BD19" s="463" t="s">
        <v>166</v>
      </c>
      <c r="BE19" s="386" t="s">
        <v>147</v>
      </c>
      <c r="BF19" s="387"/>
      <c r="BG19" s="387"/>
      <c r="BH19" s="387"/>
      <c r="BI19" s="388"/>
      <c r="BJ19" s="488" t="s">
        <v>148</v>
      </c>
    </row>
    <row r="20" spans="2:62" ht="20.25" hidden="1" customHeight="1" x14ac:dyDescent="0.4">
      <c r="B20" s="424"/>
      <c r="C20" s="380"/>
      <c r="D20" s="381"/>
      <c r="E20" s="382"/>
      <c r="F20" s="166"/>
      <c r="G20" s="404"/>
      <c r="H20" s="411"/>
      <c r="I20" s="381"/>
      <c r="J20" s="381"/>
      <c r="K20" s="382"/>
      <c r="L20" s="404"/>
      <c r="M20" s="404"/>
      <c r="N20" s="447"/>
      <c r="O20" s="448"/>
      <c r="P20" s="448"/>
      <c r="Q20" s="449"/>
      <c r="R20" s="167"/>
      <c r="S20" s="168"/>
      <c r="T20" s="169"/>
      <c r="U20" s="170">
        <f>WEEKDAY(DATE($AE$2,$AI$2,1))</f>
        <v>2</v>
      </c>
      <c r="V20" s="171">
        <f>WEEKDAY(DATE($AE$2,$AI$2,2))</f>
        <v>3</v>
      </c>
      <c r="W20" s="171">
        <f>WEEKDAY(DATE($AE$2,$AI$2,3))</f>
        <v>4</v>
      </c>
      <c r="X20" s="171">
        <f>WEEKDAY(DATE($AE$2,$AI$2,4))</f>
        <v>5</v>
      </c>
      <c r="Y20" s="171">
        <f>WEEKDAY(DATE($AE$2,$AI$2,5))</f>
        <v>6</v>
      </c>
      <c r="Z20" s="171">
        <f>WEEKDAY(DATE($AE$2,$AI$2,6))</f>
        <v>7</v>
      </c>
      <c r="AA20" s="172">
        <f>WEEKDAY(DATE($AE$2,$AI$2,7))</f>
        <v>1</v>
      </c>
      <c r="AB20" s="170">
        <f>WEEKDAY(DATE($AE$2,$AI$2,8))</f>
        <v>2</v>
      </c>
      <c r="AC20" s="171">
        <f>WEEKDAY(DATE($AE$2,$AI$2,9))</f>
        <v>3</v>
      </c>
      <c r="AD20" s="171">
        <f>WEEKDAY(DATE($AE$2,$AI$2,10))</f>
        <v>4</v>
      </c>
      <c r="AE20" s="171">
        <f>WEEKDAY(DATE($AE$2,$AI$2,11))</f>
        <v>5</v>
      </c>
      <c r="AF20" s="171">
        <f>WEEKDAY(DATE($AE$2,$AI$2,12))</f>
        <v>6</v>
      </c>
      <c r="AG20" s="171">
        <f>WEEKDAY(DATE($AE$2,$AI$2,13))</f>
        <v>7</v>
      </c>
      <c r="AH20" s="172">
        <f>WEEKDAY(DATE($AE$2,$AI$2,14))</f>
        <v>1</v>
      </c>
      <c r="AI20" s="170">
        <f>WEEKDAY(DATE($AE$2,$AI$2,15))</f>
        <v>2</v>
      </c>
      <c r="AJ20" s="171">
        <f>WEEKDAY(DATE($AE$2,$AI$2,16))</f>
        <v>3</v>
      </c>
      <c r="AK20" s="171">
        <f>WEEKDAY(DATE($AE$2,$AI$2,17))</f>
        <v>4</v>
      </c>
      <c r="AL20" s="171">
        <f>WEEKDAY(DATE($AE$2,$AI$2,18))</f>
        <v>5</v>
      </c>
      <c r="AM20" s="171">
        <f>WEEKDAY(DATE($AE$2,$AI$2,19))</f>
        <v>6</v>
      </c>
      <c r="AN20" s="171">
        <f>WEEKDAY(DATE($AE$2,$AI$2,20))</f>
        <v>7</v>
      </c>
      <c r="AO20" s="172">
        <f>WEEKDAY(DATE($AE$2,$AI$2,21))</f>
        <v>1</v>
      </c>
      <c r="AP20" s="170">
        <f>WEEKDAY(DATE($AE$2,$AI$2,22))</f>
        <v>2</v>
      </c>
      <c r="AQ20" s="171">
        <f>WEEKDAY(DATE($AE$2,$AI$2,23))</f>
        <v>3</v>
      </c>
      <c r="AR20" s="171">
        <f>WEEKDAY(DATE($AE$2,$AI$2,24))</f>
        <v>4</v>
      </c>
      <c r="AS20" s="171">
        <f>WEEKDAY(DATE($AE$2,$AI$2,25))</f>
        <v>5</v>
      </c>
      <c r="AT20" s="171">
        <f>WEEKDAY(DATE($AE$2,$AI$2,26))</f>
        <v>6</v>
      </c>
      <c r="AU20" s="171">
        <f>WEEKDAY(DATE($AE$2,$AI$2,27))</f>
        <v>7</v>
      </c>
      <c r="AV20" s="172">
        <f>WEEKDAY(DATE($AE$2,$AI$2,28))</f>
        <v>1</v>
      </c>
      <c r="AW20" s="170">
        <f>IF(AW19=29,WEEKDAY(DATE($AE$2,$AI$2,29)),0)</f>
        <v>0</v>
      </c>
      <c r="AX20" s="171">
        <f>IF(AX19=30,WEEKDAY(DATE($AE$2,$AI$2,30)),0)</f>
        <v>0</v>
      </c>
      <c r="AY20" s="172">
        <f>IF(AY19=31,WEEKDAY(DATE($AE$2,$AI$2,31)),0)</f>
        <v>0</v>
      </c>
      <c r="AZ20" s="417"/>
      <c r="BA20" s="438"/>
      <c r="BB20" s="463"/>
      <c r="BC20" s="417"/>
      <c r="BD20" s="463"/>
      <c r="BE20" s="380"/>
      <c r="BF20" s="381"/>
      <c r="BG20" s="381"/>
      <c r="BH20" s="381"/>
      <c r="BI20" s="382"/>
      <c r="BJ20" s="489"/>
    </row>
    <row r="21" spans="2:62" ht="22.5" customHeight="1" thickBot="1" x14ac:dyDescent="0.45">
      <c r="B21" s="425"/>
      <c r="C21" s="383"/>
      <c r="D21" s="384"/>
      <c r="E21" s="385"/>
      <c r="F21" s="174"/>
      <c r="G21" s="405"/>
      <c r="H21" s="412"/>
      <c r="I21" s="384"/>
      <c r="J21" s="384"/>
      <c r="K21" s="385"/>
      <c r="L21" s="405"/>
      <c r="M21" s="405"/>
      <c r="N21" s="450"/>
      <c r="O21" s="451"/>
      <c r="P21" s="451"/>
      <c r="Q21" s="452"/>
      <c r="R21" s="175"/>
      <c r="S21" s="176"/>
      <c r="T21" s="177"/>
      <c r="U21" s="178" t="str">
        <f>IF(U20=1,"日",IF(U20=2,"月",IF(U20=3,"火",IF(U20=4,"水",IF(U20=5,"木",IF(U20=6,"金","土"))))))</f>
        <v>月</v>
      </c>
      <c r="V21" s="179" t="str">
        <f t="shared" ref="V21:AV21" si="0">IF(V20=1,"日",IF(V20=2,"月",IF(V20=3,"火",IF(V20=4,"水",IF(V20=5,"木",IF(V20=6,"金","土"))))))</f>
        <v>火</v>
      </c>
      <c r="W21" s="179" t="str">
        <f t="shared" si="0"/>
        <v>水</v>
      </c>
      <c r="X21" s="179" t="str">
        <f t="shared" si="0"/>
        <v>木</v>
      </c>
      <c r="Y21" s="179" t="str">
        <f t="shared" si="0"/>
        <v>金</v>
      </c>
      <c r="Z21" s="179" t="str">
        <f t="shared" si="0"/>
        <v>土</v>
      </c>
      <c r="AA21" s="180" t="str">
        <f t="shared" si="0"/>
        <v>日</v>
      </c>
      <c r="AB21" s="178" t="str">
        <f>IF(AB20=1,"日",IF(AB20=2,"月",IF(AB20=3,"火",IF(AB20=4,"水",IF(AB20=5,"木",IF(AB20=6,"金","土"))))))</f>
        <v>月</v>
      </c>
      <c r="AC21" s="179" t="str">
        <f t="shared" si="0"/>
        <v>火</v>
      </c>
      <c r="AD21" s="179" t="str">
        <f t="shared" si="0"/>
        <v>水</v>
      </c>
      <c r="AE21" s="179" t="str">
        <f t="shared" si="0"/>
        <v>木</v>
      </c>
      <c r="AF21" s="179" t="str">
        <f t="shared" si="0"/>
        <v>金</v>
      </c>
      <c r="AG21" s="179" t="str">
        <f t="shared" si="0"/>
        <v>土</v>
      </c>
      <c r="AH21" s="180" t="str">
        <f t="shared" si="0"/>
        <v>日</v>
      </c>
      <c r="AI21" s="178" t="str">
        <f>IF(AI20=1,"日",IF(AI20=2,"月",IF(AI20=3,"火",IF(AI20=4,"水",IF(AI20=5,"木",IF(AI20=6,"金","土"))))))</f>
        <v>月</v>
      </c>
      <c r="AJ21" s="179" t="str">
        <f t="shared" si="0"/>
        <v>火</v>
      </c>
      <c r="AK21" s="179" t="str">
        <f t="shared" si="0"/>
        <v>水</v>
      </c>
      <c r="AL21" s="179" t="str">
        <f t="shared" si="0"/>
        <v>木</v>
      </c>
      <c r="AM21" s="179" t="str">
        <f t="shared" si="0"/>
        <v>金</v>
      </c>
      <c r="AN21" s="179" t="str">
        <f t="shared" si="0"/>
        <v>土</v>
      </c>
      <c r="AO21" s="180" t="str">
        <f t="shared" si="0"/>
        <v>日</v>
      </c>
      <c r="AP21" s="178" t="str">
        <f>IF(AP20=1,"日",IF(AP20=2,"月",IF(AP20=3,"火",IF(AP20=4,"水",IF(AP20=5,"木",IF(AP20=6,"金","土"))))))</f>
        <v>月</v>
      </c>
      <c r="AQ21" s="179" t="str">
        <f t="shared" si="0"/>
        <v>火</v>
      </c>
      <c r="AR21" s="179" t="str">
        <f t="shared" si="0"/>
        <v>水</v>
      </c>
      <c r="AS21" s="179" t="str">
        <f t="shared" si="0"/>
        <v>木</v>
      </c>
      <c r="AT21" s="179" t="str">
        <f t="shared" si="0"/>
        <v>金</v>
      </c>
      <c r="AU21" s="179" t="str">
        <f t="shared" si="0"/>
        <v>土</v>
      </c>
      <c r="AV21" s="180" t="str">
        <f t="shared" si="0"/>
        <v>日</v>
      </c>
      <c r="AW21" s="179" t="str">
        <f>IF(AW20=1,"日",IF(AW20=2,"月",IF(AW20=3,"火",IF(AW20=4,"水",IF(AW20=5,"木",IF(AW20=6,"金",IF(AW20=0,"","土")))))))</f>
        <v/>
      </c>
      <c r="AX21" s="179" t="str">
        <f>IF(AX20=1,"日",IF(AX20=2,"月",IF(AX20=3,"火",IF(AX20=4,"水",IF(AX20=5,"木",IF(AX20=6,"金",IF(AX20=0,"","土")))))))</f>
        <v/>
      </c>
      <c r="AY21" s="179" t="str">
        <f>IF(AY20=1,"日",IF(AY20=2,"月",IF(AY20=3,"火",IF(AY20=4,"水",IF(AY20=5,"木",IF(AY20=6,"金",IF(AY20=0,"","土")))))))</f>
        <v/>
      </c>
      <c r="AZ21" s="418"/>
      <c r="BA21" s="439"/>
      <c r="BB21" s="464"/>
      <c r="BC21" s="418"/>
      <c r="BD21" s="464"/>
      <c r="BE21" s="383"/>
      <c r="BF21" s="384"/>
      <c r="BG21" s="384"/>
      <c r="BH21" s="384"/>
      <c r="BI21" s="385"/>
      <c r="BJ21" s="490"/>
    </row>
    <row r="22" spans="2:62" ht="20.25" customHeight="1" x14ac:dyDescent="0.4">
      <c r="B22" s="422">
        <v>1</v>
      </c>
      <c r="C22" s="377" t="s">
        <v>4</v>
      </c>
      <c r="D22" s="378"/>
      <c r="E22" s="379"/>
      <c r="F22" s="162"/>
      <c r="G22" s="321"/>
      <c r="H22" s="394"/>
      <c r="I22" s="395"/>
      <c r="J22" s="395"/>
      <c r="K22" s="396"/>
      <c r="L22" s="406"/>
      <c r="M22" s="426"/>
      <c r="N22" s="481"/>
      <c r="O22" s="482"/>
      <c r="P22" s="482"/>
      <c r="Q22" s="483"/>
      <c r="R22" s="453" t="s">
        <v>23</v>
      </c>
      <c r="S22" s="454"/>
      <c r="T22" s="455"/>
      <c r="U22" s="34"/>
      <c r="V22" s="35"/>
      <c r="W22" s="35"/>
      <c r="X22" s="35"/>
      <c r="Y22" s="35"/>
      <c r="Z22" s="35"/>
      <c r="AA22" s="36"/>
      <c r="AB22" s="34"/>
      <c r="AC22" s="35"/>
      <c r="AD22" s="35"/>
      <c r="AE22" s="35"/>
      <c r="AF22" s="35"/>
      <c r="AG22" s="35"/>
      <c r="AH22" s="36"/>
      <c r="AI22" s="34"/>
      <c r="AJ22" s="35"/>
      <c r="AK22" s="35"/>
      <c r="AL22" s="35"/>
      <c r="AM22" s="35"/>
      <c r="AN22" s="35"/>
      <c r="AO22" s="36"/>
      <c r="AP22" s="34"/>
      <c r="AQ22" s="35"/>
      <c r="AR22" s="35"/>
      <c r="AS22" s="35"/>
      <c r="AT22" s="35"/>
      <c r="AU22" s="35"/>
      <c r="AV22" s="36"/>
      <c r="AW22" s="34"/>
      <c r="AX22" s="35"/>
      <c r="AY22" s="36"/>
      <c r="AZ22" s="181"/>
      <c r="BA22" s="182"/>
      <c r="BB22" s="183"/>
      <c r="BC22" s="184"/>
      <c r="BD22" s="185"/>
      <c r="BE22" s="475"/>
      <c r="BF22" s="476"/>
      <c r="BG22" s="476"/>
      <c r="BH22" s="476"/>
      <c r="BI22" s="477"/>
      <c r="BJ22" s="503"/>
    </row>
    <row r="23" spans="2:62" ht="20.25" customHeight="1" x14ac:dyDescent="0.4">
      <c r="B23" s="311"/>
      <c r="C23" s="380"/>
      <c r="D23" s="381"/>
      <c r="E23" s="382"/>
      <c r="F23" s="166" t="str">
        <f>C22</f>
        <v>管理者</v>
      </c>
      <c r="G23" s="321"/>
      <c r="H23" s="397"/>
      <c r="I23" s="398"/>
      <c r="J23" s="398"/>
      <c r="K23" s="399"/>
      <c r="L23" s="407"/>
      <c r="M23" s="427"/>
      <c r="N23" s="345"/>
      <c r="O23" s="346"/>
      <c r="P23" s="346"/>
      <c r="Q23" s="347"/>
      <c r="R23" s="366" t="s">
        <v>9</v>
      </c>
      <c r="S23" s="367"/>
      <c r="T23" s="368"/>
      <c r="U23" s="248" t="str">
        <f>IF(U22="","",IF(OR(U22="常-休1",U22="常-休2",U22="常-休3"),IF(OR($G22="非・専",$G22="非・兼"),"-",VLOOKUP(U22,'シフト記号表（勤務時間帯)'!$D$5:$L$45,9,FALSE)),VLOOKUP(U22,'シフト記号表（勤務時間帯)'!$D$5:$L$45,9,FALSE)))</f>
        <v/>
      </c>
      <c r="V23" s="249" t="str">
        <f>IF(V22="","",IF(OR(V22="常-休1",V22="常-休2",V22="常-休3"),IF(OR($G22="非・専",$G22="非・兼"),"-",VLOOKUP(V22,'シフト記号表（勤務時間帯)'!$D$5:$L$45,9,FALSE)),VLOOKUP(V22,'シフト記号表（勤務時間帯)'!$D$5:$L$45,9,FALSE)))</f>
        <v/>
      </c>
      <c r="W23" s="256" t="str">
        <f>IF(W22="","",IF(OR(W22="常-休1",W22="常-休2",W22="常-休3"),IF(OR($G22="非・専",$G22="非・兼"),"-",VLOOKUP(W22,'シフト記号表（勤務時間帯)'!$D$5:$L$45,9,FALSE)),VLOOKUP(W22,'シフト記号表（勤務時間帯)'!$D$5:$L$45,9,FALSE)))</f>
        <v/>
      </c>
      <c r="X23" s="256" t="str">
        <f>IF(X22="","",IF(OR(X22="常-休1",X22="常-休2",X22="常-休3"),IF(OR($G22="非・専",$G22="非・兼"),"-",VLOOKUP(X22,'シフト記号表（勤務時間帯)'!$D$5:$L$45,9,FALSE)),VLOOKUP(X22,'シフト記号表（勤務時間帯)'!$D$5:$L$45,9,FALSE)))</f>
        <v/>
      </c>
      <c r="Y23" s="256" t="str">
        <f>IF(Y22="","",IF(OR(Y22="常-休1",Y22="常-休2",Y22="常-休3"),IF(OR($G22="非・専",$G22="非・兼"),"-",VLOOKUP(Y22,'シフト記号表（勤務時間帯)'!$D$5:$L$45,9,FALSE)),VLOOKUP(Y22,'シフト記号表（勤務時間帯)'!$D$5:$L$45,9,FALSE)))</f>
        <v/>
      </c>
      <c r="Z23" s="256" t="str">
        <f>IF(Z22="","",IF(OR(Z22="常-休1",Z22="常-休2",Z22="常-休3"),IF(OR($G22="非・専",$G22="非・兼"),"-",VLOOKUP(Z22,'シフト記号表（勤務時間帯)'!$D$5:$L$45,9,FALSE)),VLOOKUP(Z22,'シフト記号表（勤務時間帯)'!$D$5:$L$45,9,FALSE)))</f>
        <v/>
      </c>
      <c r="AA23" s="257" t="str">
        <f>IF(AA22="","",IF(OR(AA22="常-休1",AA22="常-休2",AA22="常-休3"),IF(OR($G22="非・専",$G22="非・兼"),"-",VLOOKUP(AA22,'シフト記号表（勤務時間帯)'!$D$5:$L$45,9,FALSE)),VLOOKUP(AA22,'シフト記号表（勤務時間帯)'!$D$5:$L$45,9,FALSE)))</f>
        <v/>
      </c>
      <c r="AB23" s="258" t="str">
        <f>IF(AB22="","",IF(OR(AB22="常-休1",AB22="常-休2",AB22="常-休3"),IF(OR($G22="非・専",$G22="非・兼"),"-",VLOOKUP(AB22,'シフト記号表（勤務時間帯)'!$D$5:$L$45,9,FALSE)),VLOOKUP(AB22,'シフト記号表（勤務時間帯)'!$D$5:$L$45,9,FALSE)))</f>
        <v/>
      </c>
      <c r="AC23" s="256" t="str">
        <f>IF(AC22="","",IF(OR(AC22="常-休1",AC22="常-休2",AC22="常-休3"),IF(OR($G22="非・専",$G22="非・兼"),"-",VLOOKUP(AC22,'シフト記号表（勤務時間帯)'!$D$5:$L$45,9,FALSE)),VLOOKUP(AC22,'シフト記号表（勤務時間帯)'!$D$5:$L$45,9,FALSE)))</f>
        <v/>
      </c>
      <c r="AD23" s="256" t="str">
        <f>IF(AD22="","",IF(OR(AD22="常-休1",AD22="常-休2",AD22="常-休3"),IF(OR($G22="非・専",$G22="非・兼"),"-",VLOOKUP(AD22,'シフト記号表（勤務時間帯)'!$D$5:$L$45,9,FALSE)),VLOOKUP(AD22,'シフト記号表（勤務時間帯)'!$D$5:$L$45,9,FALSE)))</f>
        <v/>
      </c>
      <c r="AE23" s="256" t="str">
        <f>IF(AE22="","",IF(OR(AE22="常-休1",AE22="常-休2",AE22="常-休3"),IF(OR($G22="非・専",$G22="非・兼"),"-",VLOOKUP(AE22,'シフト記号表（勤務時間帯)'!$D$5:$L$45,9,FALSE)),VLOOKUP(AE22,'シフト記号表（勤務時間帯)'!$D$5:$L$45,9,FALSE)))</f>
        <v/>
      </c>
      <c r="AF23" s="256" t="str">
        <f>IF(AF22="","",IF(OR(AF22="常-休1",AF22="常-休2",AF22="常-休3"),IF(OR($G22="非・専",$G22="非・兼"),"-",VLOOKUP(AF22,'シフト記号表（勤務時間帯)'!$D$5:$L$45,9,FALSE)),VLOOKUP(AF22,'シフト記号表（勤務時間帯)'!$D$5:$L$45,9,FALSE)))</f>
        <v/>
      </c>
      <c r="AG23" s="256" t="str">
        <f>IF(AG22="","",IF(OR(AG22="常-休1",AG22="常-休2",AG22="常-休3"),IF(OR($G22="非・専",$G22="非・兼"),"-",VLOOKUP(AG22,'シフト記号表（勤務時間帯)'!$D$5:$L$45,9,FALSE)),VLOOKUP(AG22,'シフト記号表（勤務時間帯)'!$D$5:$L$45,9,FALSE)))</f>
        <v/>
      </c>
      <c r="AH23" s="257" t="str">
        <f>IF(AH22="","",IF(OR(AH22="常-休1",AH22="常-休2",AH22="常-休3"),IF(OR($G22="非・専",$G22="非・兼"),"-",VLOOKUP(AH22,'シフト記号表（勤務時間帯)'!$D$5:$L$45,9,FALSE)),VLOOKUP(AH22,'シフト記号表（勤務時間帯)'!$D$5:$L$45,9,FALSE)))</f>
        <v/>
      </c>
      <c r="AI23" s="258" t="str">
        <f>IF(AI22="","",IF(OR(AI22="常-休1",AI22="常-休2",AI22="常-休3"),IF(OR($G22="非・専",$G22="非・兼"),"-",VLOOKUP(AI22,'シフト記号表（勤務時間帯)'!$D$5:$L$45,9,FALSE)),VLOOKUP(AI22,'シフト記号表（勤務時間帯)'!$D$5:$L$45,9,FALSE)))</f>
        <v/>
      </c>
      <c r="AJ23" s="256" t="str">
        <f>IF(AJ22="","",IF(OR(AJ22="常-休1",AJ22="常-休2",AJ22="常-休3"),IF(OR($G22="非・専",$G22="非・兼"),"-",VLOOKUP(AJ22,'シフト記号表（勤務時間帯)'!$D$5:$L$45,9,FALSE)),VLOOKUP(AJ22,'シフト記号表（勤務時間帯)'!$D$5:$L$45,9,FALSE)))</f>
        <v/>
      </c>
      <c r="AK23" s="256" t="str">
        <f>IF(AK22="","",IF(OR(AK22="常-休1",AK22="常-休2",AK22="常-休3"),IF(OR($G22="非・専",$G22="非・兼"),"-",VLOOKUP(AK22,'シフト記号表（勤務時間帯)'!$D$5:$L$45,9,FALSE)),VLOOKUP(AK22,'シフト記号表（勤務時間帯)'!$D$5:$L$45,9,FALSE)))</f>
        <v/>
      </c>
      <c r="AL23" s="256" t="str">
        <f>IF(AL22="","",IF(OR(AL22="常-休1",AL22="常-休2",AL22="常-休3"),IF(OR($G22="非・専",$G22="非・兼"),"-",VLOOKUP(AL22,'シフト記号表（勤務時間帯)'!$D$5:$L$45,9,FALSE)),VLOOKUP(AL22,'シフト記号表（勤務時間帯)'!$D$5:$L$45,9,FALSE)))</f>
        <v/>
      </c>
      <c r="AM23" s="256" t="str">
        <f>IF(AM22="","",IF(OR(AM22="常-休1",AM22="常-休2",AM22="常-休3"),IF(OR($G22="非・専",$G22="非・兼"),"-",VLOOKUP(AM22,'シフト記号表（勤務時間帯)'!$D$5:$L$45,9,FALSE)),VLOOKUP(AM22,'シフト記号表（勤務時間帯)'!$D$5:$L$45,9,FALSE)))</f>
        <v/>
      </c>
      <c r="AN23" s="256" t="str">
        <f>IF(AN22="","",IF(OR(AN22="常-休1",AN22="常-休2",AN22="常-休3"),IF(OR($G22="非・専",$G22="非・兼"),"-",VLOOKUP(AN22,'シフト記号表（勤務時間帯)'!$D$5:$L$45,9,FALSE)),VLOOKUP(AN22,'シフト記号表（勤務時間帯)'!$D$5:$L$45,9,FALSE)))</f>
        <v/>
      </c>
      <c r="AO23" s="257" t="str">
        <f>IF(AO22="","",IF(OR(AO22="常-休1",AO22="常-休2",AO22="常-休3"),IF(OR($G22="非・専",$G22="非・兼"),"-",VLOOKUP(AO22,'シフト記号表（勤務時間帯)'!$D$5:$L$45,9,FALSE)),VLOOKUP(AO22,'シフト記号表（勤務時間帯)'!$D$5:$L$45,9,FALSE)))</f>
        <v/>
      </c>
      <c r="AP23" s="258" t="str">
        <f>IF(AP22="","",IF(OR(AP22="常-休1",AP22="常-休2",AP22="常-休3"),IF(OR($G22="非・専",$G22="非・兼"),"-",VLOOKUP(AP22,'シフト記号表（勤務時間帯)'!$D$5:$L$45,9,FALSE)),VLOOKUP(AP22,'シフト記号表（勤務時間帯)'!$D$5:$L$45,9,FALSE)))</f>
        <v/>
      </c>
      <c r="AQ23" s="256" t="str">
        <f>IF(AQ22="","",IF(OR(AQ22="常-休1",AQ22="常-休2",AQ22="常-休3"),IF(OR($G22="非・専",$G22="非・兼"),"-",VLOOKUP(AQ22,'シフト記号表（勤務時間帯)'!$D$5:$L$45,9,FALSE)),VLOOKUP(AQ22,'シフト記号表（勤務時間帯)'!$D$5:$L$45,9,FALSE)))</f>
        <v/>
      </c>
      <c r="AR23" s="256" t="str">
        <f>IF(AR22="","",IF(OR(AR22="常-休1",AR22="常-休2",AR22="常-休3"),IF(OR($G22="非・専",$G22="非・兼"),"-",VLOOKUP(AR22,'シフト記号表（勤務時間帯)'!$D$5:$L$45,9,FALSE)),VLOOKUP(AR22,'シフト記号表（勤務時間帯)'!$D$5:$L$45,9,FALSE)))</f>
        <v/>
      </c>
      <c r="AS23" s="256" t="str">
        <f>IF(AS22="","",IF(OR(AS22="常-休1",AS22="常-休2",AS22="常-休3"),IF(OR($G22="非・専",$G22="非・兼"),"-",VLOOKUP(AS22,'シフト記号表（勤務時間帯)'!$D$5:$L$45,9,FALSE)),VLOOKUP(AS22,'シフト記号表（勤務時間帯)'!$D$5:$L$45,9,FALSE)))</f>
        <v/>
      </c>
      <c r="AT23" s="256" t="str">
        <f>IF(AT22="","",IF(OR(AT22="常-休1",AT22="常-休2",AT22="常-休3"),IF(OR($G22="非・専",$G22="非・兼"),"-",VLOOKUP(AT22,'シフト記号表（勤務時間帯)'!$D$5:$L$45,9,FALSE)),VLOOKUP(AT22,'シフト記号表（勤務時間帯)'!$D$5:$L$45,9,FALSE)))</f>
        <v/>
      </c>
      <c r="AU23" s="256" t="str">
        <f>IF(AU22="","",IF(OR(AU22="常-休1",AU22="常-休2",AU22="常-休3"),IF(OR($G22="非・専",$G22="非・兼"),"-",VLOOKUP(AU22,'シフト記号表（勤務時間帯)'!$D$5:$L$45,9,FALSE)),VLOOKUP(AU22,'シフト記号表（勤務時間帯)'!$D$5:$L$45,9,FALSE)))</f>
        <v/>
      </c>
      <c r="AV23" s="257" t="str">
        <f>IF(AV22="","",IF(OR(AV22="常-休1",AV22="常-休2",AV22="常-休3"),IF(OR($G22="非・専",$G22="非・兼"),"-",VLOOKUP(AV22,'シフト記号表（勤務時間帯)'!$D$5:$L$45,9,FALSE)),VLOOKUP(AV22,'シフト記号表（勤務時間帯)'!$D$5:$L$45,9,FALSE)))</f>
        <v/>
      </c>
      <c r="AW23" s="258" t="str">
        <f>IF(AW22="","",IF(OR(AW22="常-休1",AW22="常-休2",AW22="常-休3"),IF(OR($G22="非・専",$G22="非・兼"),"-",VLOOKUP(AW22,'シフト記号表（勤務時間帯)'!$D$5:$L$45,9,FALSE)),VLOOKUP(AW22,'シフト記号表（勤務時間帯)'!$D$5:$L$45,9,FALSE)))</f>
        <v/>
      </c>
      <c r="AX23" s="256" t="str">
        <f>IF(AX22="","",IF(OR(AX22="常-休1",AX22="常-休2",AX22="常-休3"),IF(OR($G22="非・専",$G22="非・兼"),"-",VLOOKUP(AX22,'シフト記号表（勤務時間帯)'!$D$5:$L$45,9,FALSE)),VLOOKUP(AX22,'シフト記号表（勤務時間帯)'!$D$5:$L$45,9,FALSE)))</f>
        <v/>
      </c>
      <c r="AY23" s="257" t="str">
        <f>IF(AY22="","",IF(OR(AY22="常-休1",AY22="常-休2",AY22="常-休3"),IF(OR($G22="非・専",$G22="非・兼"),"-",VLOOKUP(AY22,'シフト記号表（勤務時間帯)'!$D$5:$L$45,9,FALSE)),VLOOKUP(AY22,'シフト記号表（勤務時間帯)'!$D$5:$L$45,9,FALSE)))</f>
        <v/>
      </c>
      <c r="AZ23" s="186">
        <f>IF($BE$3="予定",SUM(U23:AV23),IF($BE$3="実績",SUM(U23:AY23),""))</f>
        <v>0</v>
      </c>
      <c r="BA23" s="187" t="s">
        <v>51</v>
      </c>
      <c r="BB23" s="188">
        <f>SUMIF(U24:AY24,"基準",U23:AY23)</f>
        <v>0</v>
      </c>
      <c r="BC23" s="189">
        <f>AZ23/$BE$6</f>
        <v>0</v>
      </c>
      <c r="BD23" s="187" t="s">
        <v>51</v>
      </c>
      <c r="BE23" s="478"/>
      <c r="BF23" s="479"/>
      <c r="BG23" s="479"/>
      <c r="BH23" s="479"/>
      <c r="BI23" s="480"/>
      <c r="BJ23" s="504"/>
    </row>
    <row r="24" spans="2:62" ht="20.25" customHeight="1" x14ac:dyDescent="0.4">
      <c r="B24" s="311"/>
      <c r="C24" s="380"/>
      <c r="D24" s="381"/>
      <c r="E24" s="382"/>
      <c r="F24" s="239"/>
      <c r="G24" s="321"/>
      <c r="H24" s="400"/>
      <c r="I24" s="401"/>
      <c r="J24" s="401"/>
      <c r="K24" s="402"/>
      <c r="L24" s="408"/>
      <c r="M24" s="427"/>
      <c r="N24" s="348"/>
      <c r="O24" s="349"/>
      <c r="P24" s="349"/>
      <c r="Q24" s="350"/>
      <c r="R24" s="363" t="str">
        <f>IF(COUNTIF(F23,"看護職員"),"基準職員・医ケア報酬職員・医療連携体制職員",IF(COUNTIF(プルダウン・リスト!$C$32:$C$40,'別紙2-1　勤務体制・勤務形態一覧表（児通所）'!F23),"基準職員","－"))</f>
        <v>－</v>
      </c>
      <c r="S24" s="364"/>
      <c r="T24" s="365"/>
      <c r="U24" s="250"/>
      <c r="V24" s="251"/>
      <c r="W24" s="251"/>
      <c r="X24" s="251"/>
      <c r="Y24" s="251"/>
      <c r="Z24" s="251"/>
      <c r="AA24" s="252"/>
      <c r="AB24" s="250"/>
      <c r="AC24" s="251"/>
      <c r="AD24" s="251"/>
      <c r="AE24" s="251"/>
      <c r="AF24" s="251"/>
      <c r="AG24" s="251"/>
      <c r="AH24" s="252"/>
      <c r="AI24" s="250"/>
      <c r="AJ24" s="251"/>
      <c r="AK24" s="251"/>
      <c r="AL24" s="251"/>
      <c r="AM24" s="251"/>
      <c r="AN24" s="251"/>
      <c r="AO24" s="252"/>
      <c r="AP24" s="250"/>
      <c r="AQ24" s="251"/>
      <c r="AR24" s="251"/>
      <c r="AS24" s="251"/>
      <c r="AT24" s="251"/>
      <c r="AU24" s="251"/>
      <c r="AV24" s="252"/>
      <c r="AW24" s="250"/>
      <c r="AX24" s="251"/>
      <c r="AY24" s="252"/>
      <c r="AZ24" s="190"/>
      <c r="BA24" s="191"/>
      <c r="BB24" s="192"/>
      <c r="BC24" s="193"/>
      <c r="BD24" s="194"/>
      <c r="BE24" s="478"/>
      <c r="BF24" s="479"/>
      <c r="BG24" s="479"/>
      <c r="BH24" s="479"/>
      <c r="BI24" s="480"/>
      <c r="BJ24" s="504"/>
    </row>
    <row r="25" spans="2:62" ht="20.25" customHeight="1" x14ac:dyDescent="0.4">
      <c r="B25" s="311">
        <f>B22+1</f>
        <v>2</v>
      </c>
      <c r="C25" s="386" t="s">
        <v>97</v>
      </c>
      <c r="D25" s="387"/>
      <c r="E25" s="388"/>
      <c r="F25" s="240"/>
      <c r="G25" s="321"/>
      <c r="H25" s="413"/>
      <c r="I25" s="414"/>
      <c r="J25" s="414"/>
      <c r="K25" s="415"/>
      <c r="L25" s="356"/>
      <c r="M25" s="427"/>
      <c r="N25" s="330"/>
      <c r="O25" s="331"/>
      <c r="P25" s="331"/>
      <c r="Q25" s="332"/>
      <c r="R25" s="360" t="s">
        <v>23</v>
      </c>
      <c r="S25" s="361"/>
      <c r="T25" s="362"/>
      <c r="U25" s="114"/>
      <c r="V25" s="115"/>
      <c r="W25" s="115"/>
      <c r="X25" s="115"/>
      <c r="Y25" s="115"/>
      <c r="Z25" s="115"/>
      <c r="AA25" s="116"/>
      <c r="AB25" s="114"/>
      <c r="AC25" s="115"/>
      <c r="AD25" s="115"/>
      <c r="AE25" s="115"/>
      <c r="AF25" s="115"/>
      <c r="AG25" s="115"/>
      <c r="AH25" s="116"/>
      <c r="AI25" s="114"/>
      <c r="AJ25" s="115"/>
      <c r="AK25" s="115"/>
      <c r="AL25" s="115"/>
      <c r="AM25" s="115"/>
      <c r="AN25" s="115"/>
      <c r="AO25" s="116"/>
      <c r="AP25" s="114"/>
      <c r="AQ25" s="115"/>
      <c r="AR25" s="115"/>
      <c r="AS25" s="115"/>
      <c r="AT25" s="115"/>
      <c r="AU25" s="115"/>
      <c r="AV25" s="116"/>
      <c r="AW25" s="114"/>
      <c r="AX25" s="115"/>
      <c r="AY25" s="116"/>
      <c r="AZ25" s="195"/>
      <c r="BA25" s="196"/>
      <c r="BB25" s="197"/>
      <c r="BC25" s="198"/>
      <c r="BD25" s="199"/>
      <c r="BE25" s="322"/>
      <c r="BF25" s="323"/>
      <c r="BG25" s="323"/>
      <c r="BH25" s="323"/>
      <c r="BI25" s="324"/>
      <c r="BJ25" s="329"/>
    </row>
    <row r="26" spans="2:62" ht="20.25" customHeight="1" x14ac:dyDescent="0.4">
      <c r="B26" s="311"/>
      <c r="C26" s="380"/>
      <c r="D26" s="381"/>
      <c r="E26" s="382"/>
      <c r="F26" s="166" t="str">
        <f>C25</f>
        <v>児童発達支援管理責任者</v>
      </c>
      <c r="G26" s="321"/>
      <c r="H26" s="442" t="s">
        <v>174</v>
      </c>
      <c r="I26" s="443"/>
      <c r="J26" s="392"/>
      <c r="K26" s="393"/>
      <c r="L26" s="356"/>
      <c r="M26" s="427"/>
      <c r="N26" s="345"/>
      <c r="O26" s="346"/>
      <c r="P26" s="346"/>
      <c r="Q26" s="347"/>
      <c r="R26" s="366" t="s">
        <v>9</v>
      </c>
      <c r="S26" s="367"/>
      <c r="T26" s="368"/>
      <c r="U26" s="248" t="str">
        <f>IF(U25="","",IF(OR(U25="常-休1",U25="常-休2",U25="常-休3"),IF(OR($G25="非・専",$G25="非・兼"),"-",VLOOKUP(U25,'シフト記号表（勤務時間帯)'!$D$5:$L$45,9,FALSE)),VLOOKUP(U25,'シフト記号表（勤務時間帯)'!$D$5:$L$45,9,FALSE)))</f>
        <v/>
      </c>
      <c r="V26" s="249" t="str">
        <f>IF(V25="","",IF(OR(V25="常-休1",V25="常-休2",V25="常-休3"),IF(OR($G25="非・専",$G25="非・兼"),"-",VLOOKUP(V25,'シフト記号表（勤務時間帯)'!$D$5:$L$45,9,FALSE)),VLOOKUP(V25,'シフト記号表（勤務時間帯)'!$D$5:$L$45,9,FALSE)))</f>
        <v/>
      </c>
      <c r="W26" s="256" t="str">
        <f>IF(W25="","",IF(OR(W25="常-休1",W25="常-休2",W25="常-休3"),IF(OR($G25="非・専",$G25="非・兼"),"-",VLOOKUP(W25,'シフト記号表（勤務時間帯)'!$D$5:$L$45,9,FALSE)),VLOOKUP(W25,'シフト記号表（勤務時間帯)'!$D$5:$L$45,9,FALSE)))</f>
        <v/>
      </c>
      <c r="X26" s="256" t="str">
        <f>IF(X25="","",IF(OR(X25="常-休1",X25="常-休2",X25="常-休3"),IF(OR($G25="非・専",$G25="非・兼"),"-",VLOOKUP(X25,'シフト記号表（勤務時間帯)'!$D$5:$L$45,9,FALSE)),VLOOKUP(X25,'シフト記号表（勤務時間帯)'!$D$5:$L$45,9,FALSE)))</f>
        <v/>
      </c>
      <c r="Y26" s="256" t="str">
        <f>IF(Y25="","",IF(OR(Y25="常-休1",Y25="常-休2",Y25="常-休3"),IF(OR($G25="非・専",$G25="非・兼"),"-",VLOOKUP(Y25,'シフト記号表（勤務時間帯)'!$D$5:$L$45,9,FALSE)),VLOOKUP(Y25,'シフト記号表（勤務時間帯)'!$D$5:$L$45,9,FALSE)))</f>
        <v/>
      </c>
      <c r="Z26" s="256" t="str">
        <f>IF(Z25="","",IF(OR(Z25="常-休1",Z25="常-休2",Z25="常-休3"),IF(OR($G25="非・専",$G25="非・兼"),"-",VLOOKUP(Z25,'シフト記号表（勤務時間帯)'!$D$5:$L$45,9,FALSE)),VLOOKUP(Z25,'シフト記号表（勤務時間帯)'!$D$5:$L$45,9,FALSE)))</f>
        <v/>
      </c>
      <c r="AA26" s="257" t="str">
        <f>IF(AA25="","",IF(OR(AA25="常-休1",AA25="常-休2",AA25="常-休3"),IF(OR($G25="非・専",$G25="非・兼"),"-",VLOOKUP(AA25,'シフト記号表（勤務時間帯)'!$D$5:$L$45,9,FALSE)),VLOOKUP(AA25,'シフト記号表（勤務時間帯)'!$D$5:$L$45,9,FALSE)))</f>
        <v/>
      </c>
      <c r="AB26" s="258" t="str">
        <f>IF(AB25="","",IF(OR(AB25="常-休1",AB25="常-休2",AB25="常-休3"),IF(OR($G25="非・専",$G25="非・兼"),"-",VLOOKUP(AB25,'シフト記号表（勤務時間帯)'!$D$5:$L$45,9,FALSE)),VLOOKUP(AB25,'シフト記号表（勤務時間帯)'!$D$5:$L$45,9,FALSE)))</f>
        <v/>
      </c>
      <c r="AC26" s="256" t="str">
        <f>IF(AC25="","",IF(OR(AC25="常-休1",AC25="常-休2",AC25="常-休3"),IF(OR($G25="非・専",$G25="非・兼"),"-",VLOOKUP(AC25,'シフト記号表（勤務時間帯)'!$D$5:$L$45,9,FALSE)),VLOOKUP(AC25,'シフト記号表（勤務時間帯)'!$D$5:$L$45,9,FALSE)))</f>
        <v/>
      </c>
      <c r="AD26" s="256" t="str">
        <f>IF(AD25="","",IF(OR(AD25="常-休1",AD25="常-休2",AD25="常-休3"),IF(OR($G25="非・専",$G25="非・兼"),"-",VLOOKUP(AD25,'シフト記号表（勤務時間帯)'!$D$5:$L$45,9,FALSE)),VLOOKUP(AD25,'シフト記号表（勤務時間帯)'!$D$5:$L$45,9,FALSE)))</f>
        <v/>
      </c>
      <c r="AE26" s="256" t="str">
        <f>IF(AE25="","",IF(OR(AE25="常-休1",AE25="常-休2",AE25="常-休3"),IF(OR($G25="非・専",$G25="非・兼"),"-",VLOOKUP(AE25,'シフト記号表（勤務時間帯)'!$D$5:$L$45,9,FALSE)),VLOOKUP(AE25,'シフト記号表（勤務時間帯)'!$D$5:$L$45,9,FALSE)))</f>
        <v/>
      </c>
      <c r="AF26" s="256" t="str">
        <f>IF(AF25="","",IF(OR(AF25="常-休1",AF25="常-休2",AF25="常-休3"),IF(OR($G25="非・専",$G25="非・兼"),"-",VLOOKUP(AF25,'シフト記号表（勤務時間帯)'!$D$5:$L$45,9,FALSE)),VLOOKUP(AF25,'シフト記号表（勤務時間帯)'!$D$5:$L$45,9,FALSE)))</f>
        <v/>
      </c>
      <c r="AG26" s="256" t="str">
        <f>IF(AG25="","",IF(OR(AG25="常-休1",AG25="常-休2",AG25="常-休3"),IF(OR($G25="非・専",$G25="非・兼"),"-",VLOOKUP(AG25,'シフト記号表（勤務時間帯)'!$D$5:$L$45,9,FALSE)),VLOOKUP(AG25,'シフト記号表（勤務時間帯)'!$D$5:$L$45,9,FALSE)))</f>
        <v/>
      </c>
      <c r="AH26" s="257" t="str">
        <f>IF(AH25="","",IF(OR(AH25="常-休1",AH25="常-休2",AH25="常-休3"),IF(OR($G25="非・専",$G25="非・兼"),"-",VLOOKUP(AH25,'シフト記号表（勤務時間帯)'!$D$5:$L$45,9,FALSE)),VLOOKUP(AH25,'シフト記号表（勤務時間帯)'!$D$5:$L$45,9,FALSE)))</f>
        <v/>
      </c>
      <c r="AI26" s="258" t="str">
        <f>IF(AI25="","",IF(OR(AI25="常-休1",AI25="常-休2",AI25="常-休3"),IF(OR($G25="非・専",$G25="非・兼"),"-",VLOOKUP(AI25,'シフト記号表（勤務時間帯)'!$D$5:$L$45,9,FALSE)),VLOOKUP(AI25,'シフト記号表（勤務時間帯)'!$D$5:$L$45,9,FALSE)))</f>
        <v/>
      </c>
      <c r="AJ26" s="256" t="str">
        <f>IF(AJ25="","",IF(OR(AJ25="常-休1",AJ25="常-休2",AJ25="常-休3"),IF(OR($G25="非・専",$G25="非・兼"),"-",VLOOKUP(AJ25,'シフト記号表（勤務時間帯)'!$D$5:$L$45,9,FALSE)),VLOOKUP(AJ25,'シフト記号表（勤務時間帯)'!$D$5:$L$45,9,FALSE)))</f>
        <v/>
      </c>
      <c r="AK26" s="256" t="str">
        <f>IF(AK25="","",IF(OR(AK25="常-休1",AK25="常-休2",AK25="常-休3"),IF(OR($G25="非・専",$G25="非・兼"),"-",VLOOKUP(AK25,'シフト記号表（勤務時間帯)'!$D$5:$L$45,9,FALSE)),VLOOKUP(AK25,'シフト記号表（勤務時間帯)'!$D$5:$L$45,9,FALSE)))</f>
        <v/>
      </c>
      <c r="AL26" s="256" t="str">
        <f>IF(AL25="","",IF(OR(AL25="常-休1",AL25="常-休2",AL25="常-休3"),IF(OR($G25="非・専",$G25="非・兼"),"-",VLOOKUP(AL25,'シフト記号表（勤務時間帯)'!$D$5:$L$45,9,FALSE)),VLOOKUP(AL25,'シフト記号表（勤務時間帯)'!$D$5:$L$45,9,FALSE)))</f>
        <v/>
      </c>
      <c r="AM26" s="256" t="str">
        <f>IF(AM25="","",IF(OR(AM25="常-休1",AM25="常-休2",AM25="常-休3"),IF(OR($G25="非・専",$G25="非・兼"),"-",VLOOKUP(AM25,'シフト記号表（勤務時間帯)'!$D$5:$L$45,9,FALSE)),VLOOKUP(AM25,'シフト記号表（勤務時間帯)'!$D$5:$L$45,9,FALSE)))</f>
        <v/>
      </c>
      <c r="AN26" s="256" t="str">
        <f>IF(AN25="","",IF(OR(AN25="常-休1",AN25="常-休2",AN25="常-休3"),IF(OR($G25="非・専",$G25="非・兼"),"-",VLOOKUP(AN25,'シフト記号表（勤務時間帯)'!$D$5:$L$45,9,FALSE)),VLOOKUP(AN25,'シフト記号表（勤務時間帯)'!$D$5:$L$45,9,FALSE)))</f>
        <v/>
      </c>
      <c r="AO26" s="257" t="str">
        <f>IF(AO25="","",IF(OR(AO25="常-休1",AO25="常-休2",AO25="常-休3"),IF(OR($G25="非・専",$G25="非・兼"),"-",VLOOKUP(AO25,'シフト記号表（勤務時間帯)'!$D$5:$L$45,9,FALSE)),VLOOKUP(AO25,'シフト記号表（勤務時間帯)'!$D$5:$L$45,9,FALSE)))</f>
        <v/>
      </c>
      <c r="AP26" s="258" t="str">
        <f>IF(AP25="","",IF(OR(AP25="常-休1",AP25="常-休2",AP25="常-休3"),IF(OR($G25="非・専",$G25="非・兼"),"-",VLOOKUP(AP25,'シフト記号表（勤務時間帯)'!$D$5:$L$45,9,FALSE)),VLOOKUP(AP25,'シフト記号表（勤務時間帯)'!$D$5:$L$45,9,FALSE)))</f>
        <v/>
      </c>
      <c r="AQ26" s="256" t="str">
        <f>IF(AQ25="","",IF(OR(AQ25="常-休1",AQ25="常-休2",AQ25="常-休3"),IF(OR($G25="非・専",$G25="非・兼"),"-",VLOOKUP(AQ25,'シフト記号表（勤務時間帯)'!$D$5:$L$45,9,FALSE)),VLOOKUP(AQ25,'シフト記号表（勤務時間帯)'!$D$5:$L$45,9,FALSE)))</f>
        <v/>
      </c>
      <c r="AR26" s="256" t="str">
        <f>IF(AR25="","",IF(OR(AR25="常-休1",AR25="常-休2",AR25="常-休3"),IF(OR($G25="非・専",$G25="非・兼"),"-",VLOOKUP(AR25,'シフト記号表（勤務時間帯)'!$D$5:$L$45,9,FALSE)),VLOOKUP(AR25,'シフト記号表（勤務時間帯)'!$D$5:$L$45,9,FALSE)))</f>
        <v/>
      </c>
      <c r="AS26" s="256" t="str">
        <f>IF(AS25="","",IF(OR(AS25="常-休1",AS25="常-休2",AS25="常-休3"),IF(OR($G25="非・専",$G25="非・兼"),"-",VLOOKUP(AS25,'シフト記号表（勤務時間帯)'!$D$5:$L$45,9,FALSE)),VLOOKUP(AS25,'シフト記号表（勤務時間帯)'!$D$5:$L$45,9,FALSE)))</f>
        <v/>
      </c>
      <c r="AT26" s="256" t="str">
        <f>IF(AT25="","",IF(OR(AT25="常-休1",AT25="常-休2",AT25="常-休3"),IF(OR($G25="非・専",$G25="非・兼"),"-",VLOOKUP(AT25,'シフト記号表（勤務時間帯)'!$D$5:$L$45,9,FALSE)),VLOOKUP(AT25,'シフト記号表（勤務時間帯)'!$D$5:$L$45,9,FALSE)))</f>
        <v/>
      </c>
      <c r="AU26" s="256" t="str">
        <f>IF(AU25="","",IF(OR(AU25="常-休1",AU25="常-休2",AU25="常-休3"),IF(OR($G25="非・専",$G25="非・兼"),"-",VLOOKUP(AU25,'シフト記号表（勤務時間帯)'!$D$5:$L$45,9,FALSE)),VLOOKUP(AU25,'シフト記号表（勤務時間帯)'!$D$5:$L$45,9,FALSE)))</f>
        <v/>
      </c>
      <c r="AV26" s="257" t="str">
        <f>IF(AV25="","",IF(OR(AV25="常-休1",AV25="常-休2",AV25="常-休3"),IF(OR($G25="非・専",$G25="非・兼"),"-",VLOOKUP(AV25,'シフト記号表（勤務時間帯)'!$D$5:$L$45,9,FALSE)),VLOOKUP(AV25,'シフト記号表（勤務時間帯)'!$D$5:$L$45,9,FALSE)))</f>
        <v/>
      </c>
      <c r="AW26" s="258" t="str">
        <f>IF(AW25="","",IF(OR(AW25="常-休1",AW25="常-休2",AW25="常-休3"),IF(OR($G25="非・専",$G25="非・兼"),"-",VLOOKUP(AW25,'シフト記号表（勤務時間帯)'!$D$5:$L$45,9,FALSE)),VLOOKUP(AW25,'シフト記号表（勤務時間帯)'!$D$5:$L$45,9,FALSE)))</f>
        <v/>
      </c>
      <c r="AX26" s="256" t="str">
        <f>IF(AX25="","",IF(OR(AX25="常-休1",AX25="常-休2",AX25="常-休3"),IF(OR($G25="非・専",$G25="非・兼"),"-",VLOOKUP(AX25,'シフト記号表（勤務時間帯)'!$D$5:$L$45,9,FALSE)),VLOOKUP(AX25,'シフト記号表（勤務時間帯)'!$D$5:$L$45,9,FALSE)))</f>
        <v/>
      </c>
      <c r="AY26" s="257" t="str">
        <f>IF(AY25="","",IF(OR(AY25="常-休1",AY25="常-休2",AY25="常-休3"),IF(OR($G25="非・専",$G25="非・兼"),"-",VLOOKUP(AY25,'シフト記号表（勤務時間帯)'!$D$5:$L$45,9,FALSE)),VLOOKUP(AY25,'シフト記号表（勤務時間帯)'!$D$5:$L$45,9,FALSE)))</f>
        <v/>
      </c>
      <c r="AZ26" s="186">
        <f>IF($BE$3="予定",SUM(U26:AV26),IF($BE$3="実績",SUM(U26:AY26),""))</f>
        <v>0</v>
      </c>
      <c r="BA26" s="187" t="s">
        <v>51</v>
      </c>
      <c r="BB26" s="188">
        <f>SUMIF(U27:AY27,"基準",U26:AY26)</f>
        <v>0</v>
      </c>
      <c r="BC26" s="189">
        <f>AZ26/$BE$6</f>
        <v>0</v>
      </c>
      <c r="BD26" s="187" t="s">
        <v>51</v>
      </c>
      <c r="BE26" s="322"/>
      <c r="BF26" s="323"/>
      <c r="BG26" s="323"/>
      <c r="BH26" s="323"/>
      <c r="BI26" s="324"/>
      <c r="BJ26" s="329"/>
    </row>
    <row r="27" spans="2:62" ht="20.25" customHeight="1" thickBot="1" x14ac:dyDescent="0.45">
      <c r="B27" s="342"/>
      <c r="C27" s="389"/>
      <c r="D27" s="390"/>
      <c r="E27" s="391"/>
      <c r="F27" s="241"/>
      <c r="G27" s="440"/>
      <c r="H27" s="338" t="s">
        <v>169</v>
      </c>
      <c r="I27" s="339"/>
      <c r="J27" s="340"/>
      <c r="K27" s="341"/>
      <c r="L27" s="409"/>
      <c r="M27" s="441"/>
      <c r="N27" s="465"/>
      <c r="O27" s="466"/>
      <c r="P27" s="466"/>
      <c r="Q27" s="467"/>
      <c r="R27" s="500" t="str">
        <f>IF(COUNTIF(F26,"看護職員"),"基準職員・医ケア報酬職員・医療連携体制職員",IF(COUNTIF(プルダウン・リスト!$C$32:$C$40,'別紙2-1　勤務体制・勤務形態一覧表（児通所）'!F26),"基準職員","－"))</f>
        <v>－</v>
      </c>
      <c r="S27" s="501"/>
      <c r="T27" s="502"/>
      <c r="U27" s="253"/>
      <c r="V27" s="254"/>
      <c r="W27" s="254"/>
      <c r="X27" s="254"/>
      <c r="Y27" s="254"/>
      <c r="Z27" s="254"/>
      <c r="AA27" s="255"/>
      <c r="AB27" s="253"/>
      <c r="AC27" s="254"/>
      <c r="AD27" s="254"/>
      <c r="AE27" s="254"/>
      <c r="AF27" s="254"/>
      <c r="AG27" s="254"/>
      <c r="AH27" s="255"/>
      <c r="AI27" s="253"/>
      <c r="AJ27" s="254"/>
      <c r="AK27" s="254"/>
      <c r="AL27" s="254"/>
      <c r="AM27" s="254"/>
      <c r="AN27" s="254"/>
      <c r="AO27" s="255"/>
      <c r="AP27" s="253"/>
      <c r="AQ27" s="254"/>
      <c r="AR27" s="254"/>
      <c r="AS27" s="254"/>
      <c r="AT27" s="254"/>
      <c r="AU27" s="254"/>
      <c r="AV27" s="255"/>
      <c r="AW27" s="253"/>
      <c r="AX27" s="254"/>
      <c r="AY27" s="255"/>
      <c r="AZ27" s="200"/>
      <c r="BA27" s="201"/>
      <c r="BB27" s="202"/>
      <c r="BC27" s="203"/>
      <c r="BD27" s="204"/>
      <c r="BE27" s="505"/>
      <c r="BF27" s="506"/>
      <c r="BG27" s="506"/>
      <c r="BH27" s="506"/>
      <c r="BI27" s="507"/>
      <c r="BJ27" s="508"/>
    </row>
    <row r="28" spans="2:62" ht="20.25" customHeight="1" thickTop="1" x14ac:dyDescent="0.4">
      <c r="B28" s="333">
        <f>B25+1</f>
        <v>3</v>
      </c>
      <c r="C28" s="297"/>
      <c r="D28" s="298"/>
      <c r="E28" s="299"/>
      <c r="F28" s="240"/>
      <c r="G28" s="369"/>
      <c r="H28" s="315"/>
      <c r="I28" s="316"/>
      <c r="J28" s="316"/>
      <c r="K28" s="317"/>
      <c r="L28" s="370"/>
      <c r="M28" s="354"/>
      <c r="N28" s="513"/>
      <c r="O28" s="514"/>
      <c r="P28" s="514"/>
      <c r="Q28" s="515"/>
      <c r="R28" s="518" t="s">
        <v>23</v>
      </c>
      <c r="S28" s="519"/>
      <c r="T28" s="520"/>
      <c r="U28" s="114"/>
      <c r="V28" s="115"/>
      <c r="W28" s="115"/>
      <c r="X28" s="115"/>
      <c r="Y28" s="115"/>
      <c r="Z28" s="115"/>
      <c r="AA28" s="116"/>
      <c r="AB28" s="114"/>
      <c r="AC28" s="115"/>
      <c r="AD28" s="115"/>
      <c r="AE28" s="115"/>
      <c r="AF28" s="115"/>
      <c r="AG28" s="115"/>
      <c r="AH28" s="116"/>
      <c r="AI28" s="114"/>
      <c r="AJ28" s="115"/>
      <c r="AK28" s="115"/>
      <c r="AL28" s="115"/>
      <c r="AM28" s="115"/>
      <c r="AN28" s="115"/>
      <c r="AO28" s="116"/>
      <c r="AP28" s="114"/>
      <c r="AQ28" s="115"/>
      <c r="AR28" s="115"/>
      <c r="AS28" s="115"/>
      <c r="AT28" s="115"/>
      <c r="AU28" s="115"/>
      <c r="AV28" s="116"/>
      <c r="AW28" s="114"/>
      <c r="AX28" s="115"/>
      <c r="AY28" s="116"/>
      <c r="AZ28" s="186"/>
      <c r="BA28" s="205"/>
      <c r="BB28" s="206"/>
      <c r="BC28" s="189"/>
      <c r="BD28" s="207"/>
      <c r="BE28" s="509"/>
      <c r="BF28" s="510"/>
      <c r="BG28" s="510"/>
      <c r="BH28" s="510"/>
      <c r="BI28" s="511"/>
      <c r="BJ28" s="512"/>
    </row>
    <row r="29" spans="2:62" ht="20.25" customHeight="1" x14ac:dyDescent="0.4">
      <c r="B29" s="311"/>
      <c r="C29" s="297"/>
      <c r="D29" s="298"/>
      <c r="E29" s="299"/>
      <c r="F29" s="166">
        <f t="shared" ref="F29" si="1">C28</f>
        <v>0</v>
      </c>
      <c r="G29" s="321"/>
      <c r="H29" s="315"/>
      <c r="I29" s="316"/>
      <c r="J29" s="316"/>
      <c r="K29" s="317"/>
      <c r="L29" s="356"/>
      <c r="M29" s="355"/>
      <c r="N29" s="345"/>
      <c r="O29" s="346"/>
      <c r="P29" s="346"/>
      <c r="Q29" s="347"/>
      <c r="R29" s="366" t="s">
        <v>9</v>
      </c>
      <c r="S29" s="367"/>
      <c r="T29" s="368"/>
      <c r="U29" s="248" t="str">
        <f>IF(U28="","",IF(OR(U28="常-休1",U28="常-休2",U28="常-休3"),IF(OR($G28="非・専",$G28="非・兼"),"-",VLOOKUP(U28,'シフト記号表（勤務時間帯)'!$D$5:$L$45,9,FALSE)),VLOOKUP(U28,'シフト記号表（勤務時間帯)'!$D$5:$L$45,9,FALSE)))</f>
        <v/>
      </c>
      <c r="V29" s="249" t="str">
        <f>IF(V28="","",IF(OR(V28="常-休1",V28="常-休2",V28="常-休3"),IF(OR($G28="非・専",$G28="非・兼"),"-",VLOOKUP(V28,'シフト記号表（勤務時間帯)'!$D$5:$L$45,9,FALSE)),VLOOKUP(V28,'シフト記号表（勤務時間帯)'!$D$5:$L$45,9,FALSE)))</f>
        <v/>
      </c>
      <c r="W29" s="256" t="str">
        <f>IF(W28="","",IF(OR(W28="常-休1",W28="常-休2",W28="常-休3"),IF(OR($G28="非・専",$G28="非・兼"),"-",VLOOKUP(W28,'シフト記号表（勤務時間帯)'!$D$5:$L$45,9,FALSE)),VLOOKUP(W28,'シフト記号表（勤務時間帯)'!$D$5:$L$45,9,FALSE)))</f>
        <v/>
      </c>
      <c r="X29" s="256" t="str">
        <f>IF(X28="","",IF(OR(X28="常-休1",X28="常-休2",X28="常-休3"),IF(OR($G28="非・専",$G28="非・兼"),"-",VLOOKUP(X28,'シフト記号表（勤務時間帯)'!$D$5:$L$45,9,FALSE)),VLOOKUP(X28,'シフト記号表（勤務時間帯)'!$D$5:$L$45,9,FALSE)))</f>
        <v/>
      </c>
      <c r="Y29" s="256" t="str">
        <f>IF(Y28="","",IF(OR(Y28="常-休1",Y28="常-休2",Y28="常-休3"),IF(OR($G28="非・専",$G28="非・兼"),"-",VLOOKUP(Y28,'シフト記号表（勤務時間帯)'!$D$5:$L$45,9,FALSE)),VLOOKUP(Y28,'シフト記号表（勤務時間帯)'!$D$5:$L$45,9,FALSE)))</f>
        <v/>
      </c>
      <c r="Z29" s="256" t="str">
        <f>IF(Z28="","",IF(OR(Z28="常-休1",Z28="常-休2",Z28="常-休3"),IF(OR($G28="非・専",$G28="非・兼"),"-",VLOOKUP(Z28,'シフト記号表（勤務時間帯)'!$D$5:$L$45,9,FALSE)),VLOOKUP(Z28,'シフト記号表（勤務時間帯)'!$D$5:$L$45,9,FALSE)))</f>
        <v/>
      </c>
      <c r="AA29" s="257" t="str">
        <f>IF(AA28="","",IF(OR(AA28="常-休1",AA28="常-休2",AA28="常-休3"),IF(OR($G28="非・専",$G28="非・兼"),"-",VLOOKUP(AA28,'シフト記号表（勤務時間帯)'!$D$5:$L$45,9,FALSE)),VLOOKUP(AA28,'シフト記号表（勤務時間帯)'!$D$5:$L$45,9,FALSE)))</f>
        <v/>
      </c>
      <c r="AB29" s="258" t="str">
        <f>IF(AB28="","",IF(OR(AB28="常-休1",AB28="常-休2",AB28="常-休3"),IF(OR($G28="非・専",$G28="非・兼"),"-",VLOOKUP(AB28,'シフト記号表（勤務時間帯)'!$D$5:$L$45,9,FALSE)),VLOOKUP(AB28,'シフト記号表（勤務時間帯)'!$D$5:$L$45,9,FALSE)))</f>
        <v/>
      </c>
      <c r="AC29" s="256" t="str">
        <f>IF(AC28="","",IF(OR(AC28="常-休1",AC28="常-休2",AC28="常-休3"),IF(OR($G28="非・専",$G28="非・兼"),"-",VLOOKUP(AC28,'シフト記号表（勤務時間帯)'!$D$5:$L$45,9,FALSE)),VLOOKUP(AC28,'シフト記号表（勤務時間帯)'!$D$5:$L$45,9,FALSE)))</f>
        <v/>
      </c>
      <c r="AD29" s="256" t="str">
        <f>IF(AD28="","",IF(OR(AD28="常-休1",AD28="常-休2",AD28="常-休3"),IF(OR($G28="非・専",$G28="非・兼"),"-",VLOOKUP(AD28,'シフト記号表（勤務時間帯)'!$D$5:$L$45,9,FALSE)),VLOOKUP(AD28,'シフト記号表（勤務時間帯)'!$D$5:$L$45,9,FALSE)))</f>
        <v/>
      </c>
      <c r="AE29" s="256" t="str">
        <f>IF(AE28="","",IF(OR(AE28="常-休1",AE28="常-休2",AE28="常-休3"),IF(OR($G28="非・専",$G28="非・兼"),"-",VLOOKUP(AE28,'シフト記号表（勤務時間帯)'!$D$5:$L$45,9,FALSE)),VLOOKUP(AE28,'シフト記号表（勤務時間帯)'!$D$5:$L$45,9,FALSE)))</f>
        <v/>
      </c>
      <c r="AF29" s="256" t="str">
        <f>IF(AF28="","",IF(OR(AF28="常-休1",AF28="常-休2",AF28="常-休3"),IF(OR($G28="非・専",$G28="非・兼"),"-",VLOOKUP(AF28,'シフト記号表（勤務時間帯)'!$D$5:$L$45,9,FALSE)),VLOOKUP(AF28,'シフト記号表（勤務時間帯)'!$D$5:$L$45,9,FALSE)))</f>
        <v/>
      </c>
      <c r="AG29" s="256" t="str">
        <f>IF(AG28="","",IF(OR(AG28="常-休1",AG28="常-休2",AG28="常-休3"),IF(OR($G28="非・専",$G28="非・兼"),"-",VLOOKUP(AG28,'シフト記号表（勤務時間帯)'!$D$5:$L$45,9,FALSE)),VLOOKUP(AG28,'シフト記号表（勤務時間帯)'!$D$5:$L$45,9,FALSE)))</f>
        <v/>
      </c>
      <c r="AH29" s="257" t="str">
        <f>IF(AH28="","",IF(OR(AH28="常-休1",AH28="常-休2",AH28="常-休3"),IF(OR($G28="非・専",$G28="非・兼"),"-",VLOOKUP(AH28,'シフト記号表（勤務時間帯)'!$D$5:$L$45,9,FALSE)),VLOOKUP(AH28,'シフト記号表（勤務時間帯)'!$D$5:$L$45,9,FALSE)))</f>
        <v/>
      </c>
      <c r="AI29" s="258" t="str">
        <f>IF(AI28="","",IF(OR(AI28="常-休1",AI28="常-休2",AI28="常-休3"),IF(OR($G28="非・専",$G28="非・兼"),"-",VLOOKUP(AI28,'シフト記号表（勤務時間帯)'!$D$5:$L$45,9,FALSE)),VLOOKUP(AI28,'シフト記号表（勤務時間帯)'!$D$5:$L$45,9,FALSE)))</f>
        <v/>
      </c>
      <c r="AJ29" s="256" t="str">
        <f>IF(AJ28="","",IF(OR(AJ28="常-休1",AJ28="常-休2",AJ28="常-休3"),IF(OR($G28="非・専",$G28="非・兼"),"-",VLOOKUP(AJ28,'シフト記号表（勤務時間帯)'!$D$5:$L$45,9,FALSE)),VLOOKUP(AJ28,'シフト記号表（勤務時間帯)'!$D$5:$L$45,9,FALSE)))</f>
        <v/>
      </c>
      <c r="AK29" s="256" t="str">
        <f>IF(AK28="","",IF(OR(AK28="常-休1",AK28="常-休2",AK28="常-休3"),IF(OR($G28="非・専",$G28="非・兼"),"-",VLOOKUP(AK28,'シフト記号表（勤務時間帯)'!$D$5:$L$45,9,FALSE)),VLOOKUP(AK28,'シフト記号表（勤務時間帯)'!$D$5:$L$45,9,FALSE)))</f>
        <v/>
      </c>
      <c r="AL29" s="256" t="str">
        <f>IF(AL28="","",IF(OR(AL28="常-休1",AL28="常-休2",AL28="常-休3"),IF(OR($G28="非・専",$G28="非・兼"),"-",VLOOKUP(AL28,'シフト記号表（勤務時間帯)'!$D$5:$L$45,9,FALSE)),VLOOKUP(AL28,'シフト記号表（勤務時間帯)'!$D$5:$L$45,9,FALSE)))</f>
        <v/>
      </c>
      <c r="AM29" s="256" t="str">
        <f>IF(AM28="","",IF(OR(AM28="常-休1",AM28="常-休2",AM28="常-休3"),IF(OR($G28="非・専",$G28="非・兼"),"-",VLOOKUP(AM28,'シフト記号表（勤務時間帯)'!$D$5:$L$45,9,FALSE)),VLOOKUP(AM28,'シフト記号表（勤務時間帯)'!$D$5:$L$45,9,FALSE)))</f>
        <v/>
      </c>
      <c r="AN29" s="256" t="str">
        <f>IF(AN28="","",IF(OR(AN28="常-休1",AN28="常-休2",AN28="常-休3"),IF(OR($G28="非・専",$G28="非・兼"),"-",VLOOKUP(AN28,'シフト記号表（勤務時間帯)'!$D$5:$L$45,9,FALSE)),VLOOKUP(AN28,'シフト記号表（勤務時間帯)'!$D$5:$L$45,9,FALSE)))</f>
        <v/>
      </c>
      <c r="AO29" s="257" t="str">
        <f>IF(AO28="","",IF(OR(AO28="常-休1",AO28="常-休2",AO28="常-休3"),IF(OR($G28="非・専",$G28="非・兼"),"-",VLOOKUP(AO28,'シフト記号表（勤務時間帯)'!$D$5:$L$45,9,FALSE)),VLOOKUP(AO28,'シフト記号表（勤務時間帯)'!$D$5:$L$45,9,FALSE)))</f>
        <v/>
      </c>
      <c r="AP29" s="258" t="str">
        <f>IF(AP28="","",IF(OR(AP28="常-休1",AP28="常-休2",AP28="常-休3"),IF(OR($G28="非・専",$G28="非・兼"),"-",VLOOKUP(AP28,'シフト記号表（勤務時間帯)'!$D$5:$L$45,9,FALSE)),VLOOKUP(AP28,'シフト記号表（勤務時間帯)'!$D$5:$L$45,9,FALSE)))</f>
        <v/>
      </c>
      <c r="AQ29" s="256" t="str">
        <f>IF(AQ28="","",IF(OR(AQ28="常-休1",AQ28="常-休2",AQ28="常-休3"),IF(OR($G28="非・専",$G28="非・兼"),"-",VLOOKUP(AQ28,'シフト記号表（勤務時間帯)'!$D$5:$L$45,9,FALSE)),VLOOKUP(AQ28,'シフト記号表（勤務時間帯)'!$D$5:$L$45,9,FALSE)))</f>
        <v/>
      </c>
      <c r="AR29" s="256" t="str">
        <f>IF(AR28="","",IF(OR(AR28="常-休1",AR28="常-休2",AR28="常-休3"),IF(OR($G28="非・専",$G28="非・兼"),"-",VLOOKUP(AR28,'シフト記号表（勤務時間帯)'!$D$5:$L$45,9,FALSE)),VLOOKUP(AR28,'シフト記号表（勤務時間帯)'!$D$5:$L$45,9,FALSE)))</f>
        <v/>
      </c>
      <c r="AS29" s="256" t="str">
        <f>IF(AS28="","",IF(OR(AS28="常-休1",AS28="常-休2",AS28="常-休3"),IF(OR($G28="非・専",$G28="非・兼"),"-",VLOOKUP(AS28,'シフト記号表（勤務時間帯)'!$D$5:$L$45,9,FALSE)),VLOOKUP(AS28,'シフト記号表（勤務時間帯)'!$D$5:$L$45,9,FALSE)))</f>
        <v/>
      </c>
      <c r="AT29" s="256" t="str">
        <f>IF(AT28="","",IF(OR(AT28="常-休1",AT28="常-休2",AT28="常-休3"),IF(OR($G28="非・専",$G28="非・兼"),"-",VLOOKUP(AT28,'シフト記号表（勤務時間帯)'!$D$5:$L$45,9,FALSE)),VLOOKUP(AT28,'シフト記号表（勤務時間帯)'!$D$5:$L$45,9,FALSE)))</f>
        <v/>
      </c>
      <c r="AU29" s="256" t="str">
        <f>IF(AU28="","",IF(OR(AU28="常-休1",AU28="常-休2",AU28="常-休3"),IF(OR($G28="非・専",$G28="非・兼"),"-",VLOOKUP(AU28,'シフト記号表（勤務時間帯)'!$D$5:$L$45,9,FALSE)),VLOOKUP(AU28,'シフト記号表（勤務時間帯)'!$D$5:$L$45,9,FALSE)))</f>
        <v/>
      </c>
      <c r="AV29" s="257" t="str">
        <f>IF(AV28="","",IF(OR(AV28="常-休1",AV28="常-休2",AV28="常-休3"),IF(OR($G28="非・専",$G28="非・兼"),"-",VLOOKUP(AV28,'シフト記号表（勤務時間帯)'!$D$5:$L$45,9,FALSE)),VLOOKUP(AV28,'シフト記号表（勤務時間帯)'!$D$5:$L$45,9,FALSE)))</f>
        <v/>
      </c>
      <c r="AW29" s="258" t="str">
        <f>IF(AW28="","",IF(OR(AW28="常-休1",AW28="常-休2",AW28="常-休3"),IF(OR($G28="非・専",$G28="非・兼"),"-",VLOOKUP(AW28,'シフト記号表（勤務時間帯)'!$D$5:$L$45,9,FALSE)),VLOOKUP(AW28,'シフト記号表（勤務時間帯)'!$D$5:$L$45,9,FALSE)))</f>
        <v/>
      </c>
      <c r="AX29" s="256" t="str">
        <f>IF(AX28="","",IF(OR(AX28="常-休1",AX28="常-休2",AX28="常-休3"),IF(OR($G28="非・専",$G28="非・兼"),"-",VLOOKUP(AX28,'シフト記号表（勤務時間帯)'!$D$5:$L$45,9,FALSE)),VLOOKUP(AX28,'シフト記号表（勤務時間帯)'!$D$5:$L$45,9,FALSE)))</f>
        <v/>
      </c>
      <c r="AY29" s="257" t="str">
        <f>IF(AY28="","",IF(OR(AY28="常-休1",AY28="常-休2",AY28="常-休3"),IF(OR($G28="非・専",$G28="非・兼"),"-",VLOOKUP(AY28,'シフト記号表（勤務時間帯)'!$D$5:$L$45,9,FALSE)),VLOOKUP(AY28,'シフト記号表（勤務時間帯)'!$D$5:$L$45,9,FALSE)))</f>
        <v/>
      </c>
      <c r="AZ29" s="186">
        <f>IF($BE$3="予定",SUM(U29:AV29),IF($BE$3="実績",SUM(U29:AY29),""))</f>
        <v>0</v>
      </c>
      <c r="BA29" s="205">
        <f>AZ29-SUMIF(U30:AY30,"基準",U29:AY29)-SUMIF(U30:AY30,"医ケア",U29:AY29)-SUMIF(U30:AY30,"医連携",U29:AY29)</f>
        <v>0</v>
      </c>
      <c r="BB29" s="188">
        <f>SUMIF(U30:AY30,"基準",U29:AY29)</f>
        <v>0</v>
      </c>
      <c r="BC29" s="189">
        <f>AZ29/$BE$6</f>
        <v>0</v>
      </c>
      <c r="BD29" s="207">
        <f>BA29/$BE$6</f>
        <v>0</v>
      </c>
      <c r="BE29" s="322"/>
      <c r="BF29" s="323"/>
      <c r="BG29" s="323"/>
      <c r="BH29" s="323"/>
      <c r="BI29" s="324"/>
      <c r="BJ29" s="329"/>
    </row>
    <row r="30" spans="2:62" ht="20.25" customHeight="1" x14ac:dyDescent="0.4">
      <c r="B30" s="311"/>
      <c r="C30" s="300"/>
      <c r="D30" s="301"/>
      <c r="E30" s="302"/>
      <c r="F30" s="242"/>
      <c r="G30" s="321"/>
      <c r="H30" s="318"/>
      <c r="I30" s="319"/>
      <c r="J30" s="319"/>
      <c r="K30" s="320"/>
      <c r="L30" s="356"/>
      <c r="M30" s="355"/>
      <c r="N30" s="348"/>
      <c r="O30" s="349"/>
      <c r="P30" s="349"/>
      <c r="Q30" s="350"/>
      <c r="R30" s="363" t="str">
        <f>IF(COUNTIF(F29,"看護職員"),"基準・基準_加・医ケア基本報酬・医療連携",IF(COUNTIF(プルダウン・リスト!$C$32:$C$40,'別紙2-1　勤務体制・勤務形態一覧表（児通所）'!F29),"基準職員","－"))</f>
        <v>－</v>
      </c>
      <c r="S30" s="364"/>
      <c r="T30" s="365"/>
      <c r="U30" s="117"/>
      <c r="V30" s="118"/>
      <c r="W30" s="118"/>
      <c r="X30" s="118"/>
      <c r="Y30" s="118"/>
      <c r="Z30" s="118"/>
      <c r="AA30" s="119"/>
      <c r="AB30" s="117"/>
      <c r="AC30" s="118"/>
      <c r="AD30" s="118"/>
      <c r="AE30" s="118"/>
      <c r="AF30" s="118"/>
      <c r="AG30" s="118"/>
      <c r="AH30" s="119"/>
      <c r="AI30" s="117"/>
      <c r="AJ30" s="118"/>
      <c r="AK30" s="118"/>
      <c r="AL30" s="118"/>
      <c r="AM30" s="118"/>
      <c r="AN30" s="118"/>
      <c r="AO30" s="119"/>
      <c r="AP30" s="117"/>
      <c r="AQ30" s="118"/>
      <c r="AR30" s="118"/>
      <c r="AS30" s="118"/>
      <c r="AT30" s="118"/>
      <c r="AU30" s="118"/>
      <c r="AV30" s="119"/>
      <c r="AW30" s="117"/>
      <c r="AX30" s="118"/>
      <c r="AY30" s="119"/>
      <c r="AZ30" s="190"/>
      <c r="BA30" s="191"/>
      <c r="BB30" s="192"/>
      <c r="BC30" s="193"/>
      <c r="BD30" s="194"/>
      <c r="BE30" s="322"/>
      <c r="BF30" s="323"/>
      <c r="BG30" s="323"/>
      <c r="BH30" s="323"/>
      <c r="BI30" s="324"/>
      <c r="BJ30" s="329"/>
    </row>
    <row r="31" spans="2:62" ht="20.25" customHeight="1" x14ac:dyDescent="0.4">
      <c r="B31" s="311">
        <f>B28+1</f>
        <v>4</v>
      </c>
      <c r="C31" s="294"/>
      <c r="D31" s="295"/>
      <c r="E31" s="296"/>
      <c r="F31" s="240"/>
      <c r="G31" s="321"/>
      <c r="H31" s="312"/>
      <c r="I31" s="313"/>
      <c r="J31" s="313"/>
      <c r="K31" s="314"/>
      <c r="L31" s="356"/>
      <c r="M31" s="355"/>
      <c r="N31" s="330"/>
      <c r="O31" s="331"/>
      <c r="P31" s="331"/>
      <c r="Q31" s="332"/>
      <c r="R31" s="360" t="s">
        <v>23</v>
      </c>
      <c r="S31" s="361"/>
      <c r="T31" s="362"/>
      <c r="U31" s="114"/>
      <c r="V31" s="38"/>
      <c r="W31" s="38"/>
      <c r="X31" s="38"/>
      <c r="Y31" s="38"/>
      <c r="Z31" s="38"/>
      <c r="AA31" s="39"/>
      <c r="AB31" s="37"/>
      <c r="AC31" s="38"/>
      <c r="AD31" s="38"/>
      <c r="AE31" s="38"/>
      <c r="AF31" s="38"/>
      <c r="AG31" s="38"/>
      <c r="AH31" s="39"/>
      <c r="AI31" s="37"/>
      <c r="AJ31" s="38"/>
      <c r="AK31" s="38"/>
      <c r="AL31" s="38"/>
      <c r="AM31" s="38"/>
      <c r="AN31" s="38"/>
      <c r="AO31" s="39"/>
      <c r="AP31" s="37"/>
      <c r="AQ31" s="38"/>
      <c r="AR31" s="38"/>
      <c r="AS31" s="38"/>
      <c r="AT31" s="38"/>
      <c r="AU31" s="38"/>
      <c r="AV31" s="39"/>
      <c r="AW31" s="37"/>
      <c r="AX31" s="38"/>
      <c r="AY31" s="39"/>
      <c r="AZ31" s="195"/>
      <c r="BA31" s="196"/>
      <c r="BB31" s="197"/>
      <c r="BC31" s="198"/>
      <c r="BD31" s="199"/>
      <c r="BE31" s="322"/>
      <c r="BF31" s="323"/>
      <c r="BG31" s="323"/>
      <c r="BH31" s="323"/>
      <c r="BI31" s="324"/>
      <c r="BJ31" s="329"/>
    </row>
    <row r="32" spans="2:62" ht="20.25" customHeight="1" x14ac:dyDescent="0.4">
      <c r="B32" s="311"/>
      <c r="C32" s="297"/>
      <c r="D32" s="298"/>
      <c r="E32" s="299"/>
      <c r="F32" s="166">
        <f t="shared" ref="F32" si="2">C31</f>
        <v>0</v>
      </c>
      <c r="G32" s="321"/>
      <c r="H32" s="315"/>
      <c r="I32" s="316"/>
      <c r="J32" s="316"/>
      <c r="K32" s="317"/>
      <c r="L32" s="356"/>
      <c r="M32" s="355"/>
      <c r="N32" s="345"/>
      <c r="O32" s="346"/>
      <c r="P32" s="346"/>
      <c r="Q32" s="347"/>
      <c r="R32" s="366" t="s">
        <v>9</v>
      </c>
      <c r="S32" s="367"/>
      <c r="T32" s="368"/>
      <c r="U32" s="248" t="str">
        <f>IF(U31="","",IF(OR(U31="常-休1",U31="常-休2",U31="常-休3"),IF(OR($G31="非・専",$G31="非・兼"),"-",VLOOKUP(U31,'シフト記号表（勤務時間帯)'!$D$5:$L$45,9,FALSE)),VLOOKUP(U31,'シフト記号表（勤務時間帯)'!$D$5:$L$45,9,FALSE)))</f>
        <v/>
      </c>
      <c r="V32" s="249" t="str">
        <f>IF(V31="","",IF(OR(V31="常-休1",V31="常-休2",V31="常-休3"),IF(OR($G31="非・専",$G31="非・兼"),"-",VLOOKUP(V31,'シフト記号表（勤務時間帯)'!$D$5:$L$45,9,FALSE)),VLOOKUP(V31,'シフト記号表（勤務時間帯)'!$D$5:$L$45,9,FALSE)))</f>
        <v/>
      </c>
      <c r="W32" s="256" t="str">
        <f>IF(W31="","",IF(OR(W31="常-休1",W31="常-休2",W31="常-休3"),IF(OR($G31="非・専",$G31="非・兼"),"-",VLOOKUP(W31,'シフト記号表（勤務時間帯)'!$D$5:$L$45,9,FALSE)),VLOOKUP(W31,'シフト記号表（勤務時間帯)'!$D$5:$L$45,9,FALSE)))</f>
        <v/>
      </c>
      <c r="X32" s="256" t="str">
        <f>IF(X31="","",IF(OR(X31="常-休1",X31="常-休2",X31="常-休3"),IF(OR($G31="非・専",$G31="非・兼"),"-",VLOOKUP(X31,'シフト記号表（勤務時間帯)'!$D$5:$L$45,9,FALSE)),VLOOKUP(X31,'シフト記号表（勤務時間帯)'!$D$5:$L$45,9,FALSE)))</f>
        <v/>
      </c>
      <c r="Y32" s="256" t="str">
        <f>IF(Y31="","",IF(OR(Y31="常-休1",Y31="常-休2",Y31="常-休3"),IF(OR($G31="非・専",$G31="非・兼"),"-",VLOOKUP(Y31,'シフト記号表（勤務時間帯)'!$D$5:$L$45,9,FALSE)),VLOOKUP(Y31,'シフト記号表（勤務時間帯)'!$D$5:$L$45,9,FALSE)))</f>
        <v/>
      </c>
      <c r="Z32" s="256" t="str">
        <f>IF(Z31="","",IF(OR(Z31="常-休1",Z31="常-休2",Z31="常-休3"),IF(OR($G31="非・専",$G31="非・兼"),"-",VLOOKUP(Z31,'シフト記号表（勤務時間帯)'!$D$5:$L$45,9,FALSE)),VLOOKUP(Z31,'シフト記号表（勤務時間帯)'!$D$5:$L$45,9,FALSE)))</f>
        <v/>
      </c>
      <c r="AA32" s="257" t="str">
        <f>IF(AA31="","",IF(OR(AA31="常-休1",AA31="常-休2",AA31="常-休3"),IF(OR($G31="非・専",$G31="非・兼"),"-",VLOOKUP(AA31,'シフト記号表（勤務時間帯)'!$D$5:$L$45,9,FALSE)),VLOOKUP(AA31,'シフト記号表（勤務時間帯)'!$D$5:$L$45,9,FALSE)))</f>
        <v/>
      </c>
      <c r="AB32" s="258" t="str">
        <f>IF(AB31="","",IF(OR(AB31="常-休1",AB31="常-休2",AB31="常-休3"),IF(OR($G31="非・専",$G31="非・兼"),"-",VLOOKUP(AB31,'シフト記号表（勤務時間帯)'!$D$5:$L$45,9,FALSE)),VLOOKUP(AB31,'シフト記号表（勤務時間帯)'!$D$5:$L$45,9,FALSE)))</f>
        <v/>
      </c>
      <c r="AC32" s="256" t="str">
        <f>IF(AC31="","",IF(OR(AC31="常-休1",AC31="常-休2",AC31="常-休3"),IF(OR($G31="非・専",$G31="非・兼"),"-",VLOOKUP(AC31,'シフト記号表（勤務時間帯)'!$D$5:$L$45,9,FALSE)),VLOOKUP(AC31,'シフト記号表（勤務時間帯)'!$D$5:$L$45,9,FALSE)))</f>
        <v/>
      </c>
      <c r="AD32" s="256" t="str">
        <f>IF(AD31="","",IF(OR(AD31="常-休1",AD31="常-休2",AD31="常-休3"),IF(OR($G31="非・専",$G31="非・兼"),"-",VLOOKUP(AD31,'シフト記号表（勤務時間帯)'!$D$5:$L$45,9,FALSE)),VLOOKUP(AD31,'シフト記号表（勤務時間帯)'!$D$5:$L$45,9,FALSE)))</f>
        <v/>
      </c>
      <c r="AE32" s="256" t="str">
        <f>IF(AE31="","",IF(OR(AE31="常-休1",AE31="常-休2",AE31="常-休3"),IF(OR($G31="非・専",$G31="非・兼"),"-",VLOOKUP(AE31,'シフト記号表（勤務時間帯)'!$D$5:$L$45,9,FALSE)),VLOOKUP(AE31,'シフト記号表（勤務時間帯)'!$D$5:$L$45,9,FALSE)))</f>
        <v/>
      </c>
      <c r="AF32" s="256" t="str">
        <f>IF(AF31="","",IF(OR(AF31="常-休1",AF31="常-休2",AF31="常-休3"),IF(OR($G31="非・専",$G31="非・兼"),"-",VLOOKUP(AF31,'シフト記号表（勤務時間帯)'!$D$5:$L$45,9,FALSE)),VLOOKUP(AF31,'シフト記号表（勤務時間帯)'!$D$5:$L$45,9,FALSE)))</f>
        <v/>
      </c>
      <c r="AG32" s="256" t="str">
        <f>IF(AG31="","",IF(OR(AG31="常-休1",AG31="常-休2",AG31="常-休3"),IF(OR($G31="非・専",$G31="非・兼"),"-",VLOOKUP(AG31,'シフト記号表（勤務時間帯)'!$D$5:$L$45,9,FALSE)),VLOOKUP(AG31,'シフト記号表（勤務時間帯)'!$D$5:$L$45,9,FALSE)))</f>
        <v/>
      </c>
      <c r="AH32" s="257" t="str">
        <f>IF(AH31="","",IF(OR(AH31="常-休1",AH31="常-休2",AH31="常-休3"),IF(OR($G31="非・専",$G31="非・兼"),"-",VLOOKUP(AH31,'シフト記号表（勤務時間帯)'!$D$5:$L$45,9,FALSE)),VLOOKUP(AH31,'シフト記号表（勤務時間帯)'!$D$5:$L$45,9,FALSE)))</f>
        <v/>
      </c>
      <c r="AI32" s="258" t="str">
        <f>IF(AI31="","",IF(OR(AI31="常-休1",AI31="常-休2",AI31="常-休3"),IF(OR($G31="非・専",$G31="非・兼"),"-",VLOOKUP(AI31,'シフト記号表（勤務時間帯)'!$D$5:$L$45,9,FALSE)),VLOOKUP(AI31,'シフト記号表（勤務時間帯)'!$D$5:$L$45,9,FALSE)))</f>
        <v/>
      </c>
      <c r="AJ32" s="256" t="str">
        <f>IF(AJ31="","",IF(OR(AJ31="常-休1",AJ31="常-休2",AJ31="常-休3"),IF(OR($G31="非・専",$G31="非・兼"),"-",VLOOKUP(AJ31,'シフト記号表（勤務時間帯)'!$D$5:$L$45,9,FALSE)),VLOOKUP(AJ31,'シフト記号表（勤務時間帯)'!$D$5:$L$45,9,FALSE)))</f>
        <v/>
      </c>
      <c r="AK32" s="256" t="str">
        <f>IF(AK31="","",IF(OR(AK31="常-休1",AK31="常-休2",AK31="常-休3"),IF(OR($G31="非・専",$G31="非・兼"),"-",VLOOKUP(AK31,'シフト記号表（勤務時間帯)'!$D$5:$L$45,9,FALSE)),VLOOKUP(AK31,'シフト記号表（勤務時間帯)'!$D$5:$L$45,9,FALSE)))</f>
        <v/>
      </c>
      <c r="AL32" s="256" t="str">
        <f>IF(AL31="","",IF(OR(AL31="常-休1",AL31="常-休2",AL31="常-休3"),IF(OR($G31="非・専",$G31="非・兼"),"-",VLOOKUP(AL31,'シフト記号表（勤務時間帯)'!$D$5:$L$45,9,FALSE)),VLOOKUP(AL31,'シフト記号表（勤務時間帯)'!$D$5:$L$45,9,FALSE)))</f>
        <v/>
      </c>
      <c r="AM32" s="256" t="str">
        <f>IF(AM31="","",IF(OR(AM31="常-休1",AM31="常-休2",AM31="常-休3"),IF(OR($G31="非・専",$G31="非・兼"),"-",VLOOKUP(AM31,'シフト記号表（勤務時間帯)'!$D$5:$L$45,9,FALSE)),VLOOKUP(AM31,'シフト記号表（勤務時間帯)'!$D$5:$L$45,9,FALSE)))</f>
        <v/>
      </c>
      <c r="AN32" s="256" t="str">
        <f>IF(AN31="","",IF(OR(AN31="常-休1",AN31="常-休2",AN31="常-休3"),IF(OR($G31="非・専",$G31="非・兼"),"-",VLOOKUP(AN31,'シフト記号表（勤務時間帯)'!$D$5:$L$45,9,FALSE)),VLOOKUP(AN31,'シフト記号表（勤務時間帯)'!$D$5:$L$45,9,FALSE)))</f>
        <v/>
      </c>
      <c r="AO32" s="257" t="str">
        <f>IF(AO31="","",IF(OR(AO31="常-休1",AO31="常-休2",AO31="常-休3"),IF(OR($G31="非・専",$G31="非・兼"),"-",VLOOKUP(AO31,'シフト記号表（勤務時間帯)'!$D$5:$L$45,9,FALSE)),VLOOKUP(AO31,'シフト記号表（勤務時間帯)'!$D$5:$L$45,9,FALSE)))</f>
        <v/>
      </c>
      <c r="AP32" s="258" t="str">
        <f>IF(AP31="","",IF(OR(AP31="常-休1",AP31="常-休2",AP31="常-休3"),IF(OR($G31="非・専",$G31="非・兼"),"-",VLOOKUP(AP31,'シフト記号表（勤務時間帯)'!$D$5:$L$45,9,FALSE)),VLOOKUP(AP31,'シフト記号表（勤務時間帯)'!$D$5:$L$45,9,FALSE)))</f>
        <v/>
      </c>
      <c r="AQ32" s="256" t="str">
        <f>IF(AQ31="","",IF(OR(AQ31="常-休1",AQ31="常-休2",AQ31="常-休3"),IF(OR($G31="非・専",$G31="非・兼"),"-",VLOOKUP(AQ31,'シフト記号表（勤務時間帯)'!$D$5:$L$45,9,FALSE)),VLOOKUP(AQ31,'シフト記号表（勤務時間帯)'!$D$5:$L$45,9,FALSE)))</f>
        <v/>
      </c>
      <c r="AR32" s="256" t="str">
        <f>IF(AR31="","",IF(OR(AR31="常-休1",AR31="常-休2",AR31="常-休3"),IF(OR($G31="非・専",$G31="非・兼"),"-",VLOOKUP(AR31,'シフト記号表（勤務時間帯)'!$D$5:$L$45,9,FALSE)),VLOOKUP(AR31,'シフト記号表（勤務時間帯)'!$D$5:$L$45,9,FALSE)))</f>
        <v/>
      </c>
      <c r="AS32" s="256" t="str">
        <f>IF(AS31="","",IF(OR(AS31="常-休1",AS31="常-休2",AS31="常-休3"),IF(OR($G31="非・専",$G31="非・兼"),"-",VLOOKUP(AS31,'シフト記号表（勤務時間帯)'!$D$5:$L$45,9,FALSE)),VLOOKUP(AS31,'シフト記号表（勤務時間帯)'!$D$5:$L$45,9,FALSE)))</f>
        <v/>
      </c>
      <c r="AT32" s="256" t="str">
        <f>IF(AT31="","",IF(OR(AT31="常-休1",AT31="常-休2",AT31="常-休3"),IF(OR($G31="非・専",$G31="非・兼"),"-",VLOOKUP(AT31,'シフト記号表（勤務時間帯)'!$D$5:$L$45,9,FALSE)),VLOOKUP(AT31,'シフト記号表（勤務時間帯)'!$D$5:$L$45,9,FALSE)))</f>
        <v/>
      </c>
      <c r="AU32" s="256" t="str">
        <f>IF(AU31="","",IF(OR(AU31="常-休1",AU31="常-休2",AU31="常-休3"),IF(OR($G31="非・専",$G31="非・兼"),"-",VLOOKUP(AU31,'シフト記号表（勤務時間帯)'!$D$5:$L$45,9,FALSE)),VLOOKUP(AU31,'シフト記号表（勤務時間帯)'!$D$5:$L$45,9,FALSE)))</f>
        <v/>
      </c>
      <c r="AV32" s="257" t="str">
        <f>IF(AV31="","",IF(OR(AV31="常-休1",AV31="常-休2",AV31="常-休3"),IF(OR($G31="非・専",$G31="非・兼"),"-",VLOOKUP(AV31,'シフト記号表（勤務時間帯)'!$D$5:$L$45,9,FALSE)),VLOOKUP(AV31,'シフト記号表（勤務時間帯)'!$D$5:$L$45,9,FALSE)))</f>
        <v/>
      </c>
      <c r="AW32" s="258" t="str">
        <f>IF(AW31="","",IF(OR(AW31="常-休1",AW31="常-休2",AW31="常-休3"),IF(OR($G31="非・専",$G31="非・兼"),"-",VLOOKUP(AW31,'シフト記号表（勤務時間帯)'!$D$5:$L$45,9,FALSE)),VLOOKUP(AW31,'シフト記号表（勤務時間帯)'!$D$5:$L$45,9,FALSE)))</f>
        <v/>
      </c>
      <c r="AX32" s="256" t="str">
        <f>IF(AX31="","",IF(OR(AX31="常-休1",AX31="常-休2",AX31="常-休3"),IF(OR($G31="非・専",$G31="非・兼"),"-",VLOOKUP(AX31,'シフト記号表（勤務時間帯)'!$D$5:$L$45,9,FALSE)),VLOOKUP(AX31,'シフト記号表（勤務時間帯)'!$D$5:$L$45,9,FALSE)))</f>
        <v/>
      </c>
      <c r="AY32" s="257" t="str">
        <f>IF(AY31="","",IF(OR(AY31="常-休1",AY31="常-休2",AY31="常-休3"),IF(OR($G31="非・専",$G31="非・兼"),"-",VLOOKUP(AY31,'シフト記号表（勤務時間帯)'!$D$5:$L$45,9,FALSE)),VLOOKUP(AY31,'シフト記号表（勤務時間帯)'!$D$5:$L$45,9,FALSE)))</f>
        <v/>
      </c>
      <c r="AZ32" s="186">
        <f>IF($BE$3="予定",SUM(U32:AV32),IF($BE$3="実績",SUM(U32:AY32),""))</f>
        <v>0</v>
      </c>
      <c r="BA32" s="205">
        <f>AZ32-SUMIF(U33:AY33,"基準",U32:AY32)-SUMIF(U33:AY33,"医ケア",U32:AY32)-SUMIF(U33:AY33,"医連携",U32:AY32)</f>
        <v>0</v>
      </c>
      <c r="BB32" s="188">
        <f>SUMIF(U33:AY33,"基準",U32:AY32)</f>
        <v>0</v>
      </c>
      <c r="BC32" s="189">
        <f>AZ32/$BE$6</f>
        <v>0</v>
      </c>
      <c r="BD32" s="207">
        <f>BA32/$BE$6</f>
        <v>0</v>
      </c>
      <c r="BE32" s="322"/>
      <c r="BF32" s="323"/>
      <c r="BG32" s="323"/>
      <c r="BH32" s="323"/>
      <c r="BI32" s="324"/>
      <c r="BJ32" s="329"/>
    </row>
    <row r="33" spans="2:62" ht="20.25" customHeight="1" x14ac:dyDescent="0.4">
      <c r="B33" s="311"/>
      <c r="C33" s="300"/>
      <c r="D33" s="301"/>
      <c r="E33" s="302"/>
      <c r="F33" s="242"/>
      <c r="G33" s="321"/>
      <c r="H33" s="318"/>
      <c r="I33" s="319"/>
      <c r="J33" s="319"/>
      <c r="K33" s="320"/>
      <c r="L33" s="356"/>
      <c r="M33" s="355"/>
      <c r="N33" s="357"/>
      <c r="O33" s="358"/>
      <c r="P33" s="358"/>
      <c r="Q33" s="359"/>
      <c r="R33" s="363" t="str">
        <f>IF(COUNTIF(F32,"看護職員"),"基準・基準_加・医ケア基本報酬・医療連携",IF(COUNTIF(プルダウン・リスト!$C$32:$C$40,'別紙2-1　勤務体制・勤務形態一覧表（児通所）'!F32),"基準職員","－"))</f>
        <v>－</v>
      </c>
      <c r="S33" s="364"/>
      <c r="T33" s="365"/>
      <c r="U33" s="117"/>
      <c r="V33" s="118"/>
      <c r="W33" s="118"/>
      <c r="X33" s="118"/>
      <c r="Y33" s="118"/>
      <c r="Z33" s="118"/>
      <c r="AA33" s="119"/>
      <c r="AB33" s="117"/>
      <c r="AC33" s="118"/>
      <c r="AD33" s="118"/>
      <c r="AE33" s="118"/>
      <c r="AF33" s="118"/>
      <c r="AG33" s="118"/>
      <c r="AH33" s="119"/>
      <c r="AI33" s="117"/>
      <c r="AJ33" s="118"/>
      <c r="AK33" s="118"/>
      <c r="AL33" s="118"/>
      <c r="AM33" s="118"/>
      <c r="AN33" s="118"/>
      <c r="AO33" s="119"/>
      <c r="AP33" s="117"/>
      <c r="AQ33" s="118"/>
      <c r="AR33" s="118"/>
      <c r="AS33" s="118"/>
      <c r="AT33" s="118"/>
      <c r="AU33" s="118"/>
      <c r="AV33" s="119"/>
      <c r="AW33" s="117"/>
      <c r="AX33" s="118"/>
      <c r="AY33" s="119"/>
      <c r="AZ33" s="190"/>
      <c r="BA33" s="191"/>
      <c r="BB33" s="192"/>
      <c r="BC33" s="193"/>
      <c r="BD33" s="194"/>
      <c r="BE33" s="322"/>
      <c r="BF33" s="323"/>
      <c r="BG33" s="323"/>
      <c r="BH33" s="323"/>
      <c r="BI33" s="324"/>
      <c r="BJ33" s="329"/>
    </row>
    <row r="34" spans="2:62" ht="20.25" customHeight="1" x14ac:dyDescent="0.4">
      <c r="B34" s="311">
        <f>B31+1</f>
        <v>5</v>
      </c>
      <c r="C34" s="294"/>
      <c r="D34" s="295"/>
      <c r="E34" s="296"/>
      <c r="F34" s="240"/>
      <c r="G34" s="321"/>
      <c r="H34" s="312"/>
      <c r="I34" s="313"/>
      <c r="J34" s="313"/>
      <c r="K34" s="314"/>
      <c r="L34" s="356"/>
      <c r="M34" s="355"/>
      <c r="N34" s="513"/>
      <c r="O34" s="514"/>
      <c r="P34" s="514"/>
      <c r="Q34" s="515"/>
      <c r="R34" s="360" t="s">
        <v>23</v>
      </c>
      <c r="S34" s="361"/>
      <c r="T34" s="362"/>
      <c r="U34" s="114"/>
      <c r="V34" s="38"/>
      <c r="W34" s="38"/>
      <c r="X34" s="38"/>
      <c r="Y34" s="38"/>
      <c r="Z34" s="38"/>
      <c r="AA34" s="39"/>
      <c r="AB34" s="37"/>
      <c r="AC34" s="38"/>
      <c r="AD34" s="38"/>
      <c r="AE34" s="38"/>
      <c r="AF34" s="38"/>
      <c r="AG34" s="38"/>
      <c r="AH34" s="39"/>
      <c r="AI34" s="37"/>
      <c r="AJ34" s="38"/>
      <c r="AK34" s="38"/>
      <c r="AL34" s="38"/>
      <c r="AM34" s="38"/>
      <c r="AN34" s="38"/>
      <c r="AO34" s="39"/>
      <c r="AP34" s="37"/>
      <c r="AQ34" s="38"/>
      <c r="AR34" s="38"/>
      <c r="AS34" s="38"/>
      <c r="AT34" s="38"/>
      <c r="AU34" s="38"/>
      <c r="AV34" s="39"/>
      <c r="AW34" s="37"/>
      <c r="AX34" s="38"/>
      <c r="AY34" s="39"/>
      <c r="AZ34" s="195"/>
      <c r="BA34" s="196"/>
      <c r="BB34" s="197"/>
      <c r="BC34" s="198"/>
      <c r="BD34" s="199"/>
      <c r="BE34" s="322"/>
      <c r="BF34" s="323"/>
      <c r="BG34" s="323"/>
      <c r="BH34" s="323"/>
      <c r="BI34" s="324"/>
      <c r="BJ34" s="329"/>
    </row>
    <row r="35" spans="2:62" ht="20.25" customHeight="1" x14ac:dyDescent="0.4">
      <c r="B35" s="311"/>
      <c r="C35" s="297"/>
      <c r="D35" s="298"/>
      <c r="E35" s="299"/>
      <c r="F35" s="166">
        <f t="shared" ref="F35" si="3">C34</f>
        <v>0</v>
      </c>
      <c r="G35" s="321"/>
      <c r="H35" s="315"/>
      <c r="I35" s="316"/>
      <c r="J35" s="316"/>
      <c r="K35" s="317"/>
      <c r="L35" s="356"/>
      <c r="M35" s="355"/>
      <c r="N35" s="345"/>
      <c r="O35" s="346"/>
      <c r="P35" s="346"/>
      <c r="Q35" s="347"/>
      <c r="R35" s="366" t="s">
        <v>9</v>
      </c>
      <c r="S35" s="367"/>
      <c r="T35" s="368"/>
      <c r="U35" s="248" t="str">
        <f>IF(U34="","",IF(OR(U34="常-休1",U34="常-休2",U34="常-休3"),IF(OR($G34="非・専",$G34="非・兼"),"-",VLOOKUP(U34,'シフト記号表（勤務時間帯)'!$D$5:$L$45,9,FALSE)),VLOOKUP(U34,'シフト記号表（勤務時間帯)'!$D$5:$L$45,9,FALSE)))</f>
        <v/>
      </c>
      <c r="V35" s="249" t="str">
        <f>IF(V34="","",IF(OR(V34="常-休1",V34="常-休2",V34="常-休3"),IF(OR($G34="非・専",$G34="非・兼"),"-",VLOOKUP(V34,'シフト記号表（勤務時間帯)'!$D$5:$L$45,9,FALSE)),VLOOKUP(V34,'シフト記号表（勤務時間帯)'!$D$5:$L$45,9,FALSE)))</f>
        <v/>
      </c>
      <c r="W35" s="256" t="str">
        <f>IF(W34="","",IF(OR(W34="常-休1",W34="常-休2",W34="常-休3"),IF(OR($G34="非・専",$G34="非・兼"),"-",VLOOKUP(W34,'シフト記号表（勤務時間帯)'!$D$5:$L$45,9,FALSE)),VLOOKUP(W34,'シフト記号表（勤務時間帯)'!$D$5:$L$45,9,FALSE)))</f>
        <v/>
      </c>
      <c r="X35" s="256" t="str">
        <f>IF(X34="","",IF(OR(X34="常-休1",X34="常-休2",X34="常-休3"),IF(OR($G34="非・専",$G34="非・兼"),"-",VLOOKUP(X34,'シフト記号表（勤務時間帯)'!$D$5:$L$45,9,FALSE)),VLOOKUP(X34,'シフト記号表（勤務時間帯)'!$D$5:$L$45,9,FALSE)))</f>
        <v/>
      </c>
      <c r="Y35" s="256" t="str">
        <f>IF(Y34="","",IF(OR(Y34="常-休1",Y34="常-休2",Y34="常-休3"),IF(OR($G34="非・専",$G34="非・兼"),"-",VLOOKUP(Y34,'シフト記号表（勤務時間帯)'!$D$5:$L$45,9,FALSE)),VLOOKUP(Y34,'シフト記号表（勤務時間帯)'!$D$5:$L$45,9,FALSE)))</f>
        <v/>
      </c>
      <c r="Z35" s="256" t="str">
        <f>IF(Z34="","",IF(OR(Z34="常-休1",Z34="常-休2",Z34="常-休3"),IF(OR($G34="非・専",$G34="非・兼"),"-",VLOOKUP(Z34,'シフト記号表（勤務時間帯)'!$D$5:$L$45,9,FALSE)),VLOOKUP(Z34,'シフト記号表（勤務時間帯)'!$D$5:$L$45,9,FALSE)))</f>
        <v/>
      </c>
      <c r="AA35" s="257" t="str">
        <f>IF(AA34="","",IF(OR(AA34="常-休1",AA34="常-休2",AA34="常-休3"),IF(OR($G34="非・専",$G34="非・兼"),"-",VLOOKUP(AA34,'シフト記号表（勤務時間帯)'!$D$5:$L$45,9,FALSE)),VLOOKUP(AA34,'シフト記号表（勤務時間帯)'!$D$5:$L$45,9,FALSE)))</f>
        <v/>
      </c>
      <c r="AB35" s="258" t="str">
        <f>IF(AB34="","",IF(OR(AB34="常-休1",AB34="常-休2",AB34="常-休3"),IF(OR($G34="非・専",$G34="非・兼"),"-",VLOOKUP(AB34,'シフト記号表（勤務時間帯)'!$D$5:$L$45,9,FALSE)),VLOOKUP(AB34,'シフト記号表（勤務時間帯)'!$D$5:$L$45,9,FALSE)))</f>
        <v/>
      </c>
      <c r="AC35" s="256" t="str">
        <f>IF(AC34="","",IF(OR(AC34="常-休1",AC34="常-休2",AC34="常-休3"),IF(OR($G34="非・専",$G34="非・兼"),"-",VLOOKUP(AC34,'シフト記号表（勤務時間帯)'!$D$5:$L$45,9,FALSE)),VLOOKUP(AC34,'シフト記号表（勤務時間帯)'!$D$5:$L$45,9,FALSE)))</f>
        <v/>
      </c>
      <c r="AD35" s="256" t="str">
        <f>IF(AD34="","",IF(OR(AD34="常-休1",AD34="常-休2",AD34="常-休3"),IF(OR($G34="非・専",$G34="非・兼"),"-",VLOOKUP(AD34,'シフト記号表（勤務時間帯)'!$D$5:$L$45,9,FALSE)),VLOOKUP(AD34,'シフト記号表（勤務時間帯)'!$D$5:$L$45,9,FALSE)))</f>
        <v/>
      </c>
      <c r="AE35" s="256" t="str">
        <f>IF(AE34="","",IF(OR(AE34="常-休1",AE34="常-休2",AE34="常-休3"),IF(OR($G34="非・専",$G34="非・兼"),"-",VLOOKUP(AE34,'シフト記号表（勤務時間帯)'!$D$5:$L$45,9,FALSE)),VLOOKUP(AE34,'シフト記号表（勤務時間帯)'!$D$5:$L$45,9,FALSE)))</f>
        <v/>
      </c>
      <c r="AF35" s="256" t="str">
        <f>IF(AF34="","",IF(OR(AF34="常-休1",AF34="常-休2",AF34="常-休3"),IF(OR($G34="非・専",$G34="非・兼"),"-",VLOOKUP(AF34,'シフト記号表（勤務時間帯)'!$D$5:$L$45,9,FALSE)),VLOOKUP(AF34,'シフト記号表（勤務時間帯)'!$D$5:$L$45,9,FALSE)))</f>
        <v/>
      </c>
      <c r="AG35" s="256" t="str">
        <f>IF(AG34="","",IF(OR(AG34="常-休1",AG34="常-休2",AG34="常-休3"),IF(OR($G34="非・専",$G34="非・兼"),"-",VLOOKUP(AG34,'シフト記号表（勤務時間帯)'!$D$5:$L$45,9,FALSE)),VLOOKUP(AG34,'シフト記号表（勤務時間帯)'!$D$5:$L$45,9,FALSE)))</f>
        <v/>
      </c>
      <c r="AH35" s="257" t="str">
        <f>IF(AH34="","",IF(OR(AH34="常-休1",AH34="常-休2",AH34="常-休3"),IF(OR($G34="非・専",$G34="非・兼"),"-",VLOOKUP(AH34,'シフト記号表（勤務時間帯)'!$D$5:$L$45,9,FALSE)),VLOOKUP(AH34,'シフト記号表（勤務時間帯)'!$D$5:$L$45,9,FALSE)))</f>
        <v/>
      </c>
      <c r="AI35" s="258" t="str">
        <f>IF(AI34="","",IF(OR(AI34="常-休1",AI34="常-休2",AI34="常-休3"),IF(OR($G34="非・専",$G34="非・兼"),"-",VLOOKUP(AI34,'シフト記号表（勤務時間帯)'!$D$5:$L$45,9,FALSE)),VLOOKUP(AI34,'シフト記号表（勤務時間帯)'!$D$5:$L$45,9,FALSE)))</f>
        <v/>
      </c>
      <c r="AJ35" s="256" t="str">
        <f>IF(AJ34="","",IF(OR(AJ34="常-休1",AJ34="常-休2",AJ34="常-休3"),IF(OR($G34="非・専",$G34="非・兼"),"-",VLOOKUP(AJ34,'シフト記号表（勤務時間帯)'!$D$5:$L$45,9,FALSE)),VLOOKUP(AJ34,'シフト記号表（勤務時間帯)'!$D$5:$L$45,9,FALSE)))</f>
        <v/>
      </c>
      <c r="AK35" s="256" t="str">
        <f>IF(AK34="","",IF(OR(AK34="常-休1",AK34="常-休2",AK34="常-休3"),IF(OR($G34="非・専",$G34="非・兼"),"-",VLOOKUP(AK34,'シフト記号表（勤務時間帯)'!$D$5:$L$45,9,FALSE)),VLOOKUP(AK34,'シフト記号表（勤務時間帯)'!$D$5:$L$45,9,FALSE)))</f>
        <v/>
      </c>
      <c r="AL35" s="256" t="str">
        <f>IF(AL34="","",IF(OR(AL34="常-休1",AL34="常-休2",AL34="常-休3"),IF(OR($G34="非・専",$G34="非・兼"),"-",VLOOKUP(AL34,'シフト記号表（勤務時間帯)'!$D$5:$L$45,9,FALSE)),VLOOKUP(AL34,'シフト記号表（勤務時間帯)'!$D$5:$L$45,9,FALSE)))</f>
        <v/>
      </c>
      <c r="AM35" s="256" t="str">
        <f>IF(AM34="","",IF(OR(AM34="常-休1",AM34="常-休2",AM34="常-休3"),IF(OR($G34="非・専",$G34="非・兼"),"-",VLOOKUP(AM34,'シフト記号表（勤務時間帯)'!$D$5:$L$45,9,FALSE)),VLOOKUP(AM34,'シフト記号表（勤務時間帯)'!$D$5:$L$45,9,FALSE)))</f>
        <v/>
      </c>
      <c r="AN35" s="256" t="str">
        <f>IF(AN34="","",IF(OR(AN34="常-休1",AN34="常-休2",AN34="常-休3"),IF(OR($G34="非・専",$G34="非・兼"),"-",VLOOKUP(AN34,'シフト記号表（勤務時間帯)'!$D$5:$L$45,9,FALSE)),VLOOKUP(AN34,'シフト記号表（勤務時間帯)'!$D$5:$L$45,9,FALSE)))</f>
        <v/>
      </c>
      <c r="AO35" s="257" t="str">
        <f>IF(AO34="","",IF(OR(AO34="常-休1",AO34="常-休2",AO34="常-休3"),IF(OR($G34="非・専",$G34="非・兼"),"-",VLOOKUP(AO34,'シフト記号表（勤務時間帯)'!$D$5:$L$45,9,FALSE)),VLOOKUP(AO34,'シフト記号表（勤務時間帯)'!$D$5:$L$45,9,FALSE)))</f>
        <v/>
      </c>
      <c r="AP35" s="258" t="str">
        <f>IF(AP34="","",IF(OR(AP34="常-休1",AP34="常-休2",AP34="常-休3"),IF(OR($G34="非・専",$G34="非・兼"),"-",VLOOKUP(AP34,'シフト記号表（勤務時間帯)'!$D$5:$L$45,9,FALSE)),VLOOKUP(AP34,'シフト記号表（勤務時間帯)'!$D$5:$L$45,9,FALSE)))</f>
        <v/>
      </c>
      <c r="AQ35" s="256" t="str">
        <f>IF(AQ34="","",IF(OR(AQ34="常-休1",AQ34="常-休2",AQ34="常-休3"),IF(OR($G34="非・専",$G34="非・兼"),"-",VLOOKUP(AQ34,'シフト記号表（勤務時間帯)'!$D$5:$L$45,9,FALSE)),VLOOKUP(AQ34,'シフト記号表（勤務時間帯)'!$D$5:$L$45,9,FALSE)))</f>
        <v/>
      </c>
      <c r="AR35" s="256" t="str">
        <f>IF(AR34="","",IF(OR(AR34="常-休1",AR34="常-休2",AR34="常-休3"),IF(OR($G34="非・専",$G34="非・兼"),"-",VLOOKUP(AR34,'シフト記号表（勤務時間帯)'!$D$5:$L$45,9,FALSE)),VLOOKUP(AR34,'シフト記号表（勤務時間帯)'!$D$5:$L$45,9,FALSE)))</f>
        <v/>
      </c>
      <c r="AS35" s="256" t="str">
        <f>IF(AS34="","",IF(OR(AS34="常-休1",AS34="常-休2",AS34="常-休3"),IF(OR($G34="非・専",$G34="非・兼"),"-",VLOOKUP(AS34,'シフト記号表（勤務時間帯)'!$D$5:$L$45,9,FALSE)),VLOOKUP(AS34,'シフト記号表（勤務時間帯)'!$D$5:$L$45,9,FALSE)))</f>
        <v/>
      </c>
      <c r="AT35" s="256" t="str">
        <f>IF(AT34="","",IF(OR(AT34="常-休1",AT34="常-休2",AT34="常-休3"),IF(OR($G34="非・専",$G34="非・兼"),"-",VLOOKUP(AT34,'シフト記号表（勤務時間帯)'!$D$5:$L$45,9,FALSE)),VLOOKUP(AT34,'シフト記号表（勤務時間帯)'!$D$5:$L$45,9,FALSE)))</f>
        <v/>
      </c>
      <c r="AU35" s="256" t="str">
        <f>IF(AU34="","",IF(OR(AU34="常-休1",AU34="常-休2",AU34="常-休3"),IF(OR($G34="非・専",$G34="非・兼"),"-",VLOOKUP(AU34,'シフト記号表（勤務時間帯)'!$D$5:$L$45,9,FALSE)),VLOOKUP(AU34,'シフト記号表（勤務時間帯)'!$D$5:$L$45,9,FALSE)))</f>
        <v/>
      </c>
      <c r="AV35" s="257" t="str">
        <f>IF(AV34="","",IF(OR(AV34="常-休1",AV34="常-休2",AV34="常-休3"),IF(OR($G34="非・専",$G34="非・兼"),"-",VLOOKUP(AV34,'シフト記号表（勤務時間帯)'!$D$5:$L$45,9,FALSE)),VLOOKUP(AV34,'シフト記号表（勤務時間帯)'!$D$5:$L$45,9,FALSE)))</f>
        <v/>
      </c>
      <c r="AW35" s="258" t="str">
        <f>IF(AW34="","",IF(OR(AW34="常-休1",AW34="常-休2",AW34="常-休3"),IF(OR($G34="非・専",$G34="非・兼"),"-",VLOOKUP(AW34,'シフト記号表（勤務時間帯)'!$D$5:$L$45,9,FALSE)),VLOOKUP(AW34,'シフト記号表（勤務時間帯)'!$D$5:$L$45,9,FALSE)))</f>
        <v/>
      </c>
      <c r="AX35" s="256" t="str">
        <f>IF(AX34="","",IF(OR(AX34="常-休1",AX34="常-休2",AX34="常-休3"),IF(OR($G34="非・専",$G34="非・兼"),"-",VLOOKUP(AX34,'シフト記号表（勤務時間帯)'!$D$5:$L$45,9,FALSE)),VLOOKUP(AX34,'シフト記号表（勤務時間帯)'!$D$5:$L$45,9,FALSE)))</f>
        <v/>
      </c>
      <c r="AY35" s="257" t="str">
        <f>IF(AY34="","",IF(OR(AY34="常-休1",AY34="常-休2",AY34="常-休3"),IF(OR($G34="非・専",$G34="非・兼"),"-",VLOOKUP(AY34,'シフト記号表（勤務時間帯)'!$D$5:$L$45,9,FALSE)),VLOOKUP(AY34,'シフト記号表（勤務時間帯)'!$D$5:$L$45,9,FALSE)))</f>
        <v/>
      </c>
      <c r="AZ35" s="186">
        <f>IF($BE$3="予定",SUM(U35:AV35),IF($BE$3="実績",SUM(U35:AY35),""))</f>
        <v>0</v>
      </c>
      <c r="BA35" s="205">
        <f>AZ35-SUMIF(U36:AY36,"基準",U35:AY35)-SUMIF(U36:AY36,"医ケア",U35:AY35)-SUMIF(U36:AY36,"医連携",U35:AY35)</f>
        <v>0</v>
      </c>
      <c r="BB35" s="188">
        <f>SUMIF(U36:AY36,"基準",U35:AY35)</f>
        <v>0</v>
      </c>
      <c r="BC35" s="189">
        <f>AZ35/$BE$6</f>
        <v>0</v>
      </c>
      <c r="BD35" s="207">
        <f>BA35/$BE$6</f>
        <v>0</v>
      </c>
      <c r="BE35" s="322"/>
      <c r="BF35" s="323"/>
      <c r="BG35" s="323"/>
      <c r="BH35" s="323"/>
      <c r="BI35" s="324"/>
      <c r="BJ35" s="329"/>
    </row>
    <row r="36" spans="2:62" ht="20.25" customHeight="1" x14ac:dyDescent="0.4">
      <c r="B36" s="311"/>
      <c r="C36" s="300"/>
      <c r="D36" s="301"/>
      <c r="E36" s="302"/>
      <c r="F36" s="242"/>
      <c r="G36" s="321"/>
      <c r="H36" s="318"/>
      <c r="I36" s="319"/>
      <c r="J36" s="319"/>
      <c r="K36" s="320"/>
      <c r="L36" s="356"/>
      <c r="M36" s="355"/>
      <c r="N36" s="348"/>
      <c r="O36" s="349"/>
      <c r="P36" s="349"/>
      <c r="Q36" s="350"/>
      <c r="R36" s="363" t="str">
        <f>IF(COUNTIF(F35,"看護職員"),"基準・基準_加・医ケア基本報酬・医療連携",IF(COUNTIF(プルダウン・リスト!$C$32:$C$40,'別紙2-1　勤務体制・勤務形態一覧表（児通所）'!F35),"基準職員","－"))</f>
        <v>－</v>
      </c>
      <c r="S36" s="364"/>
      <c r="T36" s="365"/>
      <c r="U36" s="117"/>
      <c r="V36" s="118"/>
      <c r="W36" s="118"/>
      <c r="X36" s="118"/>
      <c r="Y36" s="118"/>
      <c r="Z36" s="118"/>
      <c r="AA36" s="119"/>
      <c r="AB36" s="117"/>
      <c r="AC36" s="118"/>
      <c r="AD36" s="118"/>
      <c r="AE36" s="118"/>
      <c r="AF36" s="118"/>
      <c r="AG36" s="118"/>
      <c r="AH36" s="119"/>
      <c r="AI36" s="117"/>
      <c r="AJ36" s="118"/>
      <c r="AK36" s="118"/>
      <c r="AL36" s="118"/>
      <c r="AM36" s="118"/>
      <c r="AN36" s="118"/>
      <c r="AO36" s="119"/>
      <c r="AP36" s="117"/>
      <c r="AQ36" s="118"/>
      <c r="AR36" s="118"/>
      <c r="AS36" s="118"/>
      <c r="AT36" s="118"/>
      <c r="AU36" s="118"/>
      <c r="AV36" s="119"/>
      <c r="AW36" s="117"/>
      <c r="AX36" s="118"/>
      <c r="AY36" s="119"/>
      <c r="AZ36" s="190"/>
      <c r="BA36" s="191"/>
      <c r="BB36" s="192"/>
      <c r="BC36" s="193"/>
      <c r="BD36" s="194"/>
      <c r="BE36" s="322"/>
      <c r="BF36" s="323"/>
      <c r="BG36" s="323"/>
      <c r="BH36" s="323"/>
      <c r="BI36" s="324"/>
      <c r="BJ36" s="329"/>
    </row>
    <row r="37" spans="2:62" ht="20.25" customHeight="1" x14ac:dyDescent="0.4">
      <c r="B37" s="311">
        <f>B34+1</f>
        <v>6</v>
      </c>
      <c r="C37" s="294"/>
      <c r="D37" s="295"/>
      <c r="E37" s="296"/>
      <c r="F37" s="240"/>
      <c r="G37" s="321"/>
      <c r="H37" s="312"/>
      <c r="I37" s="313"/>
      <c r="J37" s="313"/>
      <c r="K37" s="314"/>
      <c r="L37" s="356"/>
      <c r="M37" s="355"/>
      <c r="N37" s="330"/>
      <c r="O37" s="331"/>
      <c r="P37" s="331"/>
      <c r="Q37" s="332"/>
      <c r="R37" s="360" t="s">
        <v>23</v>
      </c>
      <c r="S37" s="361"/>
      <c r="T37" s="362"/>
      <c r="U37" s="114"/>
      <c r="V37" s="38"/>
      <c r="W37" s="38"/>
      <c r="X37" s="38"/>
      <c r="Y37" s="38"/>
      <c r="Z37" s="38"/>
      <c r="AA37" s="39"/>
      <c r="AB37" s="37"/>
      <c r="AC37" s="38"/>
      <c r="AD37" s="38"/>
      <c r="AE37" s="38"/>
      <c r="AF37" s="38"/>
      <c r="AG37" s="38"/>
      <c r="AH37" s="39"/>
      <c r="AI37" s="37"/>
      <c r="AJ37" s="38"/>
      <c r="AK37" s="38"/>
      <c r="AL37" s="38"/>
      <c r="AM37" s="38"/>
      <c r="AN37" s="38"/>
      <c r="AO37" s="39"/>
      <c r="AP37" s="37"/>
      <c r="AQ37" s="38"/>
      <c r="AR37" s="38"/>
      <c r="AS37" s="38"/>
      <c r="AT37" s="38"/>
      <c r="AU37" s="38"/>
      <c r="AV37" s="39"/>
      <c r="AW37" s="37"/>
      <c r="AX37" s="38"/>
      <c r="AY37" s="39"/>
      <c r="AZ37" s="195"/>
      <c r="BA37" s="196"/>
      <c r="BB37" s="197"/>
      <c r="BC37" s="198"/>
      <c r="BD37" s="199"/>
      <c r="BE37" s="322"/>
      <c r="BF37" s="323"/>
      <c r="BG37" s="323"/>
      <c r="BH37" s="323"/>
      <c r="BI37" s="324"/>
      <c r="BJ37" s="329"/>
    </row>
    <row r="38" spans="2:62" ht="20.25" customHeight="1" x14ac:dyDescent="0.4">
      <c r="B38" s="311"/>
      <c r="C38" s="297"/>
      <c r="D38" s="298"/>
      <c r="E38" s="299"/>
      <c r="F38" s="166">
        <f t="shared" ref="F38" si="4">C37</f>
        <v>0</v>
      </c>
      <c r="G38" s="321"/>
      <c r="H38" s="315"/>
      <c r="I38" s="316"/>
      <c r="J38" s="316"/>
      <c r="K38" s="317"/>
      <c r="L38" s="356"/>
      <c r="M38" s="355"/>
      <c r="N38" s="345"/>
      <c r="O38" s="346"/>
      <c r="P38" s="346"/>
      <c r="Q38" s="347"/>
      <c r="R38" s="366" t="s">
        <v>9</v>
      </c>
      <c r="S38" s="367"/>
      <c r="T38" s="368"/>
      <c r="U38" s="248" t="str">
        <f>IF(U37="","",IF(OR(U37="常-休1",U37="常-休2",U37="常-休3"),IF(OR($G37="非・専",$G37="非・兼"),"-",VLOOKUP(U37,'シフト記号表（勤務時間帯)'!$D$5:$L$45,9,FALSE)),VLOOKUP(U37,'シフト記号表（勤務時間帯)'!$D$5:$L$45,9,FALSE)))</f>
        <v/>
      </c>
      <c r="V38" s="249" t="str">
        <f>IF(V37="","",IF(OR(V37="常-休1",V37="常-休2",V37="常-休3"),IF(OR($G37="非・専",$G37="非・兼"),"-",VLOOKUP(V37,'シフト記号表（勤務時間帯)'!$D$5:$L$45,9,FALSE)),VLOOKUP(V37,'シフト記号表（勤務時間帯)'!$D$5:$L$45,9,FALSE)))</f>
        <v/>
      </c>
      <c r="W38" s="256" t="str">
        <f>IF(W37="","",IF(OR(W37="常-休1",W37="常-休2",W37="常-休3"),IF(OR($G37="非・専",$G37="非・兼"),"-",VLOOKUP(W37,'シフト記号表（勤務時間帯)'!$D$5:$L$45,9,FALSE)),VLOOKUP(W37,'シフト記号表（勤務時間帯)'!$D$5:$L$45,9,FALSE)))</f>
        <v/>
      </c>
      <c r="X38" s="256" t="str">
        <f>IF(X37="","",IF(OR(X37="常-休1",X37="常-休2",X37="常-休3"),IF(OR($G37="非・専",$G37="非・兼"),"-",VLOOKUP(X37,'シフト記号表（勤務時間帯)'!$D$5:$L$45,9,FALSE)),VLOOKUP(X37,'シフト記号表（勤務時間帯)'!$D$5:$L$45,9,FALSE)))</f>
        <v/>
      </c>
      <c r="Y38" s="256" t="str">
        <f>IF(Y37="","",IF(OR(Y37="常-休1",Y37="常-休2",Y37="常-休3"),IF(OR($G37="非・専",$G37="非・兼"),"-",VLOOKUP(Y37,'シフト記号表（勤務時間帯)'!$D$5:$L$45,9,FALSE)),VLOOKUP(Y37,'シフト記号表（勤務時間帯)'!$D$5:$L$45,9,FALSE)))</f>
        <v/>
      </c>
      <c r="Z38" s="256" t="str">
        <f>IF(Z37="","",IF(OR(Z37="常-休1",Z37="常-休2",Z37="常-休3"),IF(OR($G37="非・専",$G37="非・兼"),"-",VLOOKUP(Z37,'シフト記号表（勤務時間帯)'!$D$5:$L$45,9,FALSE)),VLOOKUP(Z37,'シフト記号表（勤務時間帯)'!$D$5:$L$45,9,FALSE)))</f>
        <v/>
      </c>
      <c r="AA38" s="257" t="str">
        <f>IF(AA37="","",IF(OR(AA37="常-休1",AA37="常-休2",AA37="常-休3"),IF(OR($G37="非・専",$G37="非・兼"),"-",VLOOKUP(AA37,'シフト記号表（勤務時間帯)'!$D$5:$L$45,9,FALSE)),VLOOKUP(AA37,'シフト記号表（勤務時間帯)'!$D$5:$L$45,9,FALSE)))</f>
        <v/>
      </c>
      <c r="AB38" s="258" t="str">
        <f>IF(AB37="","",IF(OR(AB37="常-休1",AB37="常-休2",AB37="常-休3"),IF(OR($G37="非・専",$G37="非・兼"),"-",VLOOKUP(AB37,'シフト記号表（勤務時間帯)'!$D$5:$L$45,9,FALSE)),VLOOKUP(AB37,'シフト記号表（勤務時間帯)'!$D$5:$L$45,9,FALSE)))</f>
        <v/>
      </c>
      <c r="AC38" s="256" t="str">
        <f>IF(AC37="","",IF(OR(AC37="常-休1",AC37="常-休2",AC37="常-休3"),IF(OR($G37="非・専",$G37="非・兼"),"-",VLOOKUP(AC37,'シフト記号表（勤務時間帯)'!$D$5:$L$45,9,FALSE)),VLOOKUP(AC37,'シフト記号表（勤務時間帯)'!$D$5:$L$45,9,FALSE)))</f>
        <v/>
      </c>
      <c r="AD38" s="256" t="str">
        <f>IF(AD37="","",IF(OR(AD37="常-休1",AD37="常-休2",AD37="常-休3"),IF(OR($G37="非・専",$G37="非・兼"),"-",VLOOKUP(AD37,'シフト記号表（勤務時間帯)'!$D$5:$L$45,9,FALSE)),VLOOKUP(AD37,'シフト記号表（勤務時間帯)'!$D$5:$L$45,9,FALSE)))</f>
        <v/>
      </c>
      <c r="AE38" s="256" t="str">
        <f>IF(AE37="","",IF(OR(AE37="常-休1",AE37="常-休2",AE37="常-休3"),IF(OR($G37="非・専",$G37="非・兼"),"-",VLOOKUP(AE37,'シフト記号表（勤務時間帯)'!$D$5:$L$45,9,FALSE)),VLOOKUP(AE37,'シフト記号表（勤務時間帯)'!$D$5:$L$45,9,FALSE)))</f>
        <v/>
      </c>
      <c r="AF38" s="256" t="str">
        <f>IF(AF37="","",IF(OR(AF37="常-休1",AF37="常-休2",AF37="常-休3"),IF(OR($G37="非・専",$G37="非・兼"),"-",VLOOKUP(AF37,'シフト記号表（勤務時間帯)'!$D$5:$L$45,9,FALSE)),VLOOKUP(AF37,'シフト記号表（勤務時間帯)'!$D$5:$L$45,9,FALSE)))</f>
        <v/>
      </c>
      <c r="AG38" s="256" t="str">
        <f>IF(AG37="","",IF(OR(AG37="常-休1",AG37="常-休2",AG37="常-休3"),IF(OR($G37="非・専",$G37="非・兼"),"-",VLOOKUP(AG37,'シフト記号表（勤務時間帯)'!$D$5:$L$45,9,FALSE)),VLOOKUP(AG37,'シフト記号表（勤務時間帯)'!$D$5:$L$45,9,FALSE)))</f>
        <v/>
      </c>
      <c r="AH38" s="257" t="str">
        <f>IF(AH37="","",IF(OR(AH37="常-休1",AH37="常-休2",AH37="常-休3"),IF(OR($G37="非・専",$G37="非・兼"),"-",VLOOKUP(AH37,'シフト記号表（勤務時間帯)'!$D$5:$L$45,9,FALSE)),VLOOKUP(AH37,'シフト記号表（勤務時間帯)'!$D$5:$L$45,9,FALSE)))</f>
        <v/>
      </c>
      <c r="AI38" s="258" t="str">
        <f>IF(AI37="","",IF(OR(AI37="常-休1",AI37="常-休2",AI37="常-休3"),IF(OR($G37="非・専",$G37="非・兼"),"-",VLOOKUP(AI37,'シフト記号表（勤務時間帯)'!$D$5:$L$45,9,FALSE)),VLOOKUP(AI37,'シフト記号表（勤務時間帯)'!$D$5:$L$45,9,FALSE)))</f>
        <v/>
      </c>
      <c r="AJ38" s="256" t="str">
        <f>IF(AJ37="","",IF(OR(AJ37="常-休1",AJ37="常-休2",AJ37="常-休3"),IF(OR($G37="非・専",$G37="非・兼"),"-",VLOOKUP(AJ37,'シフト記号表（勤務時間帯)'!$D$5:$L$45,9,FALSE)),VLOOKUP(AJ37,'シフト記号表（勤務時間帯)'!$D$5:$L$45,9,FALSE)))</f>
        <v/>
      </c>
      <c r="AK38" s="256" t="str">
        <f>IF(AK37="","",IF(OR(AK37="常-休1",AK37="常-休2",AK37="常-休3"),IF(OR($G37="非・専",$G37="非・兼"),"-",VLOOKUP(AK37,'シフト記号表（勤務時間帯)'!$D$5:$L$45,9,FALSE)),VLOOKUP(AK37,'シフト記号表（勤務時間帯)'!$D$5:$L$45,9,FALSE)))</f>
        <v/>
      </c>
      <c r="AL38" s="256" t="str">
        <f>IF(AL37="","",IF(OR(AL37="常-休1",AL37="常-休2",AL37="常-休3"),IF(OR($G37="非・専",$G37="非・兼"),"-",VLOOKUP(AL37,'シフト記号表（勤務時間帯)'!$D$5:$L$45,9,FALSE)),VLOOKUP(AL37,'シフト記号表（勤務時間帯)'!$D$5:$L$45,9,FALSE)))</f>
        <v/>
      </c>
      <c r="AM38" s="256" t="str">
        <f>IF(AM37="","",IF(OR(AM37="常-休1",AM37="常-休2",AM37="常-休3"),IF(OR($G37="非・専",$G37="非・兼"),"-",VLOOKUP(AM37,'シフト記号表（勤務時間帯)'!$D$5:$L$45,9,FALSE)),VLOOKUP(AM37,'シフト記号表（勤務時間帯)'!$D$5:$L$45,9,FALSE)))</f>
        <v/>
      </c>
      <c r="AN38" s="256" t="str">
        <f>IF(AN37="","",IF(OR(AN37="常-休1",AN37="常-休2",AN37="常-休3"),IF(OR($G37="非・専",$G37="非・兼"),"-",VLOOKUP(AN37,'シフト記号表（勤務時間帯)'!$D$5:$L$45,9,FALSE)),VLOOKUP(AN37,'シフト記号表（勤務時間帯)'!$D$5:$L$45,9,FALSE)))</f>
        <v/>
      </c>
      <c r="AO38" s="257" t="str">
        <f>IF(AO37="","",IF(OR(AO37="常-休1",AO37="常-休2",AO37="常-休3"),IF(OR($G37="非・専",$G37="非・兼"),"-",VLOOKUP(AO37,'シフト記号表（勤務時間帯)'!$D$5:$L$45,9,FALSE)),VLOOKUP(AO37,'シフト記号表（勤務時間帯)'!$D$5:$L$45,9,FALSE)))</f>
        <v/>
      </c>
      <c r="AP38" s="258" t="str">
        <f>IF(AP37="","",IF(OR(AP37="常-休1",AP37="常-休2",AP37="常-休3"),IF(OR($G37="非・専",$G37="非・兼"),"-",VLOOKUP(AP37,'シフト記号表（勤務時間帯)'!$D$5:$L$45,9,FALSE)),VLOOKUP(AP37,'シフト記号表（勤務時間帯)'!$D$5:$L$45,9,FALSE)))</f>
        <v/>
      </c>
      <c r="AQ38" s="256" t="str">
        <f>IF(AQ37="","",IF(OR(AQ37="常-休1",AQ37="常-休2",AQ37="常-休3"),IF(OR($G37="非・専",$G37="非・兼"),"-",VLOOKUP(AQ37,'シフト記号表（勤務時間帯)'!$D$5:$L$45,9,FALSE)),VLOOKUP(AQ37,'シフト記号表（勤務時間帯)'!$D$5:$L$45,9,FALSE)))</f>
        <v/>
      </c>
      <c r="AR38" s="256" t="str">
        <f>IF(AR37="","",IF(OR(AR37="常-休1",AR37="常-休2",AR37="常-休3"),IF(OR($G37="非・専",$G37="非・兼"),"-",VLOOKUP(AR37,'シフト記号表（勤務時間帯)'!$D$5:$L$45,9,FALSE)),VLOOKUP(AR37,'シフト記号表（勤務時間帯)'!$D$5:$L$45,9,FALSE)))</f>
        <v/>
      </c>
      <c r="AS38" s="256" t="str">
        <f>IF(AS37="","",IF(OR(AS37="常-休1",AS37="常-休2",AS37="常-休3"),IF(OR($G37="非・専",$G37="非・兼"),"-",VLOOKUP(AS37,'シフト記号表（勤務時間帯)'!$D$5:$L$45,9,FALSE)),VLOOKUP(AS37,'シフト記号表（勤務時間帯)'!$D$5:$L$45,9,FALSE)))</f>
        <v/>
      </c>
      <c r="AT38" s="256" t="str">
        <f>IF(AT37="","",IF(OR(AT37="常-休1",AT37="常-休2",AT37="常-休3"),IF(OR($G37="非・専",$G37="非・兼"),"-",VLOOKUP(AT37,'シフト記号表（勤務時間帯)'!$D$5:$L$45,9,FALSE)),VLOOKUP(AT37,'シフト記号表（勤務時間帯)'!$D$5:$L$45,9,FALSE)))</f>
        <v/>
      </c>
      <c r="AU38" s="256" t="str">
        <f>IF(AU37="","",IF(OR(AU37="常-休1",AU37="常-休2",AU37="常-休3"),IF(OR($G37="非・専",$G37="非・兼"),"-",VLOOKUP(AU37,'シフト記号表（勤務時間帯)'!$D$5:$L$45,9,FALSE)),VLOOKUP(AU37,'シフト記号表（勤務時間帯)'!$D$5:$L$45,9,FALSE)))</f>
        <v/>
      </c>
      <c r="AV38" s="257" t="str">
        <f>IF(AV37="","",IF(OR(AV37="常-休1",AV37="常-休2",AV37="常-休3"),IF(OR($G37="非・専",$G37="非・兼"),"-",VLOOKUP(AV37,'シフト記号表（勤務時間帯)'!$D$5:$L$45,9,FALSE)),VLOOKUP(AV37,'シフト記号表（勤務時間帯)'!$D$5:$L$45,9,FALSE)))</f>
        <v/>
      </c>
      <c r="AW38" s="258" t="str">
        <f>IF(AW37="","",IF(OR(AW37="常-休1",AW37="常-休2",AW37="常-休3"),IF(OR($G37="非・専",$G37="非・兼"),"-",VLOOKUP(AW37,'シフト記号表（勤務時間帯)'!$D$5:$L$45,9,FALSE)),VLOOKUP(AW37,'シフト記号表（勤務時間帯)'!$D$5:$L$45,9,FALSE)))</f>
        <v/>
      </c>
      <c r="AX38" s="256" t="str">
        <f>IF(AX37="","",IF(OR(AX37="常-休1",AX37="常-休2",AX37="常-休3"),IF(OR($G37="非・専",$G37="非・兼"),"-",VLOOKUP(AX37,'シフト記号表（勤務時間帯)'!$D$5:$L$45,9,FALSE)),VLOOKUP(AX37,'シフト記号表（勤務時間帯)'!$D$5:$L$45,9,FALSE)))</f>
        <v/>
      </c>
      <c r="AY38" s="257" t="str">
        <f>IF(AY37="","",IF(OR(AY37="常-休1",AY37="常-休2",AY37="常-休3"),IF(OR($G37="非・専",$G37="非・兼"),"-",VLOOKUP(AY37,'シフト記号表（勤務時間帯)'!$D$5:$L$45,9,FALSE)),VLOOKUP(AY37,'シフト記号表（勤務時間帯)'!$D$5:$L$45,9,FALSE)))</f>
        <v/>
      </c>
      <c r="AZ38" s="186">
        <f>IF($BE$3="予定",SUM(U38:AV38),IF($BE$3="実績",SUM(U38:AY38),""))</f>
        <v>0</v>
      </c>
      <c r="BA38" s="205">
        <f>AZ38-SUMIF(U39:AY39,"基準",U38:AY38)-SUMIF(U39:AY39,"医ケア",U38:AY38)-SUMIF(U39:AY39,"医連携",U38:AY38)</f>
        <v>0</v>
      </c>
      <c r="BB38" s="188">
        <f>SUMIF(U39:AY39,"基準",U38:AY38)</f>
        <v>0</v>
      </c>
      <c r="BC38" s="189">
        <f>AZ38/$BE$6</f>
        <v>0</v>
      </c>
      <c r="BD38" s="207">
        <f>BA38/$BE$6</f>
        <v>0</v>
      </c>
      <c r="BE38" s="322"/>
      <c r="BF38" s="323"/>
      <c r="BG38" s="323"/>
      <c r="BH38" s="323"/>
      <c r="BI38" s="324"/>
      <c r="BJ38" s="329"/>
    </row>
    <row r="39" spans="2:62" ht="20.25" customHeight="1" x14ac:dyDescent="0.4">
      <c r="B39" s="311"/>
      <c r="C39" s="300"/>
      <c r="D39" s="301"/>
      <c r="E39" s="302"/>
      <c r="F39" s="242"/>
      <c r="G39" s="321"/>
      <c r="H39" s="318"/>
      <c r="I39" s="319"/>
      <c r="J39" s="319"/>
      <c r="K39" s="320"/>
      <c r="L39" s="356"/>
      <c r="M39" s="355"/>
      <c r="N39" s="357"/>
      <c r="O39" s="358"/>
      <c r="P39" s="358"/>
      <c r="Q39" s="359"/>
      <c r="R39" s="363" t="str">
        <f>IF(COUNTIF(F38,"看護職員"),"基準・基準_加・医ケア基本報酬・医療連携",IF(COUNTIF(プルダウン・リスト!$C$32:$C$40,'別紙2-1　勤務体制・勤務形態一覧表（児通所）'!F38),"基準職員","－"))</f>
        <v>－</v>
      </c>
      <c r="S39" s="364"/>
      <c r="T39" s="365"/>
      <c r="U39" s="117"/>
      <c r="V39" s="118"/>
      <c r="W39" s="118"/>
      <c r="X39" s="118"/>
      <c r="Y39" s="118"/>
      <c r="Z39" s="118"/>
      <c r="AA39" s="119"/>
      <c r="AB39" s="117"/>
      <c r="AC39" s="118"/>
      <c r="AD39" s="118"/>
      <c r="AE39" s="118"/>
      <c r="AF39" s="118"/>
      <c r="AG39" s="118"/>
      <c r="AH39" s="119"/>
      <c r="AI39" s="117"/>
      <c r="AJ39" s="118"/>
      <c r="AK39" s="118"/>
      <c r="AL39" s="118"/>
      <c r="AM39" s="118"/>
      <c r="AN39" s="118"/>
      <c r="AO39" s="119"/>
      <c r="AP39" s="117"/>
      <c r="AQ39" s="118"/>
      <c r="AR39" s="118"/>
      <c r="AS39" s="118"/>
      <c r="AT39" s="118"/>
      <c r="AU39" s="118"/>
      <c r="AV39" s="119"/>
      <c r="AW39" s="117"/>
      <c r="AX39" s="118"/>
      <c r="AY39" s="119"/>
      <c r="AZ39" s="190"/>
      <c r="BA39" s="191"/>
      <c r="BB39" s="192"/>
      <c r="BC39" s="193"/>
      <c r="BD39" s="194"/>
      <c r="BE39" s="322"/>
      <c r="BF39" s="323"/>
      <c r="BG39" s="323"/>
      <c r="BH39" s="323"/>
      <c r="BI39" s="324"/>
      <c r="BJ39" s="329"/>
    </row>
    <row r="40" spans="2:62" ht="20.25" customHeight="1" x14ac:dyDescent="0.4">
      <c r="B40" s="311">
        <f>B37+1</f>
        <v>7</v>
      </c>
      <c r="C40" s="294"/>
      <c r="D40" s="295"/>
      <c r="E40" s="296"/>
      <c r="F40" s="240"/>
      <c r="G40" s="321"/>
      <c r="H40" s="312"/>
      <c r="I40" s="313"/>
      <c r="J40" s="313"/>
      <c r="K40" s="314"/>
      <c r="L40" s="356"/>
      <c r="M40" s="355"/>
      <c r="N40" s="330"/>
      <c r="O40" s="331"/>
      <c r="P40" s="331"/>
      <c r="Q40" s="332"/>
      <c r="R40" s="360" t="s">
        <v>23</v>
      </c>
      <c r="S40" s="361"/>
      <c r="T40" s="362"/>
      <c r="U40" s="114"/>
      <c r="V40" s="38"/>
      <c r="W40" s="38"/>
      <c r="X40" s="38"/>
      <c r="Y40" s="38"/>
      <c r="Z40" s="38"/>
      <c r="AA40" s="39"/>
      <c r="AB40" s="37"/>
      <c r="AC40" s="38"/>
      <c r="AD40" s="38"/>
      <c r="AE40" s="38"/>
      <c r="AF40" s="38"/>
      <c r="AG40" s="38"/>
      <c r="AH40" s="39"/>
      <c r="AI40" s="37"/>
      <c r="AJ40" s="38"/>
      <c r="AK40" s="38"/>
      <c r="AL40" s="38"/>
      <c r="AM40" s="38"/>
      <c r="AN40" s="38"/>
      <c r="AO40" s="39"/>
      <c r="AP40" s="37"/>
      <c r="AQ40" s="38"/>
      <c r="AR40" s="38"/>
      <c r="AS40" s="38"/>
      <c r="AT40" s="38"/>
      <c r="AU40" s="38"/>
      <c r="AV40" s="39"/>
      <c r="AW40" s="37"/>
      <c r="AX40" s="38"/>
      <c r="AY40" s="39"/>
      <c r="AZ40" s="195"/>
      <c r="BA40" s="196"/>
      <c r="BB40" s="197"/>
      <c r="BC40" s="198"/>
      <c r="BD40" s="199"/>
      <c r="BE40" s="322"/>
      <c r="BF40" s="323"/>
      <c r="BG40" s="323"/>
      <c r="BH40" s="323"/>
      <c r="BI40" s="324"/>
      <c r="BJ40" s="329"/>
    </row>
    <row r="41" spans="2:62" ht="20.25" customHeight="1" x14ac:dyDescent="0.4">
      <c r="B41" s="311"/>
      <c r="C41" s="297"/>
      <c r="D41" s="298"/>
      <c r="E41" s="299"/>
      <c r="F41" s="166">
        <f t="shared" ref="F41" si="5">C40</f>
        <v>0</v>
      </c>
      <c r="G41" s="321"/>
      <c r="H41" s="315"/>
      <c r="I41" s="316"/>
      <c r="J41" s="316"/>
      <c r="K41" s="317"/>
      <c r="L41" s="356"/>
      <c r="M41" s="355"/>
      <c r="N41" s="345"/>
      <c r="O41" s="346"/>
      <c r="P41" s="346"/>
      <c r="Q41" s="347"/>
      <c r="R41" s="366" t="s">
        <v>9</v>
      </c>
      <c r="S41" s="367"/>
      <c r="T41" s="368"/>
      <c r="U41" s="248" t="str">
        <f>IF(U40="","",IF(OR(U40="常-休1",U40="常-休2",U40="常-休3"),IF(OR($G40="非・専",$G40="非・兼"),"-",VLOOKUP(U40,'シフト記号表（勤務時間帯)'!$D$5:$L$45,9,FALSE)),VLOOKUP(U40,'シフト記号表（勤務時間帯)'!$D$5:$L$45,9,FALSE)))</f>
        <v/>
      </c>
      <c r="V41" s="249" t="str">
        <f>IF(V40="","",IF(OR(V40="常-休1",V40="常-休2",V40="常-休3"),IF(OR($G40="非・専",$G40="非・兼"),"-",VLOOKUP(V40,'シフト記号表（勤務時間帯)'!$D$5:$L$45,9,FALSE)),VLOOKUP(V40,'シフト記号表（勤務時間帯)'!$D$5:$L$45,9,FALSE)))</f>
        <v/>
      </c>
      <c r="W41" s="256" t="str">
        <f>IF(W40="","",IF(OR(W40="常-休1",W40="常-休2",W40="常-休3"),IF(OR($G40="非・専",$G40="非・兼"),"-",VLOOKUP(W40,'シフト記号表（勤務時間帯)'!$D$5:$L$45,9,FALSE)),VLOOKUP(W40,'シフト記号表（勤務時間帯)'!$D$5:$L$45,9,FALSE)))</f>
        <v/>
      </c>
      <c r="X41" s="256" t="str">
        <f>IF(X40="","",IF(OR(X40="常-休1",X40="常-休2",X40="常-休3"),IF(OR($G40="非・専",$G40="非・兼"),"-",VLOOKUP(X40,'シフト記号表（勤務時間帯)'!$D$5:$L$45,9,FALSE)),VLOOKUP(X40,'シフト記号表（勤務時間帯)'!$D$5:$L$45,9,FALSE)))</f>
        <v/>
      </c>
      <c r="Y41" s="256" t="str">
        <f>IF(Y40="","",IF(OR(Y40="常-休1",Y40="常-休2",Y40="常-休3"),IF(OR($G40="非・専",$G40="非・兼"),"-",VLOOKUP(Y40,'シフト記号表（勤務時間帯)'!$D$5:$L$45,9,FALSE)),VLOOKUP(Y40,'シフト記号表（勤務時間帯)'!$D$5:$L$45,9,FALSE)))</f>
        <v/>
      </c>
      <c r="Z41" s="256" t="str">
        <f>IF(Z40="","",IF(OR(Z40="常-休1",Z40="常-休2",Z40="常-休3"),IF(OR($G40="非・専",$G40="非・兼"),"-",VLOOKUP(Z40,'シフト記号表（勤務時間帯)'!$D$5:$L$45,9,FALSE)),VLOOKUP(Z40,'シフト記号表（勤務時間帯)'!$D$5:$L$45,9,FALSE)))</f>
        <v/>
      </c>
      <c r="AA41" s="257" t="str">
        <f>IF(AA40="","",IF(OR(AA40="常-休1",AA40="常-休2",AA40="常-休3"),IF(OR($G40="非・専",$G40="非・兼"),"-",VLOOKUP(AA40,'シフト記号表（勤務時間帯)'!$D$5:$L$45,9,FALSE)),VLOOKUP(AA40,'シフト記号表（勤務時間帯)'!$D$5:$L$45,9,FALSE)))</f>
        <v/>
      </c>
      <c r="AB41" s="258" t="str">
        <f>IF(AB40="","",IF(OR(AB40="常-休1",AB40="常-休2",AB40="常-休3"),IF(OR($G40="非・専",$G40="非・兼"),"-",VLOOKUP(AB40,'シフト記号表（勤務時間帯)'!$D$5:$L$45,9,FALSE)),VLOOKUP(AB40,'シフト記号表（勤務時間帯)'!$D$5:$L$45,9,FALSE)))</f>
        <v/>
      </c>
      <c r="AC41" s="256" t="str">
        <f>IF(AC40="","",IF(OR(AC40="常-休1",AC40="常-休2",AC40="常-休3"),IF(OR($G40="非・専",$G40="非・兼"),"-",VLOOKUP(AC40,'シフト記号表（勤務時間帯)'!$D$5:$L$45,9,FALSE)),VLOOKUP(AC40,'シフト記号表（勤務時間帯)'!$D$5:$L$45,9,FALSE)))</f>
        <v/>
      </c>
      <c r="AD41" s="256" t="str">
        <f>IF(AD40="","",IF(OR(AD40="常-休1",AD40="常-休2",AD40="常-休3"),IF(OR($G40="非・専",$G40="非・兼"),"-",VLOOKUP(AD40,'シフト記号表（勤務時間帯)'!$D$5:$L$45,9,FALSE)),VLOOKUP(AD40,'シフト記号表（勤務時間帯)'!$D$5:$L$45,9,FALSE)))</f>
        <v/>
      </c>
      <c r="AE41" s="256" t="str">
        <f>IF(AE40="","",IF(OR(AE40="常-休1",AE40="常-休2",AE40="常-休3"),IF(OR($G40="非・専",$G40="非・兼"),"-",VLOOKUP(AE40,'シフト記号表（勤務時間帯)'!$D$5:$L$45,9,FALSE)),VLOOKUP(AE40,'シフト記号表（勤務時間帯)'!$D$5:$L$45,9,FALSE)))</f>
        <v/>
      </c>
      <c r="AF41" s="256" t="str">
        <f>IF(AF40="","",IF(OR(AF40="常-休1",AF40="常-休2",AF40="常-休3"),IF(OR($G40="非・専",$G40="非・兼"),"-",VLOOKUP(AF40,'シフト記号表（勤務時間帯)'!$D$5:$L$45,9,FALSE)),VLOOKUP(AF40,'シフト記号表（勤務時間帯)'!$D$5:$L$45,9,FALSE)))</f>
        <v/>
      </c>
      <c r="AG41" s="256" t="str">
        <f>IF(AG40="","",IF(OR(AG40="常-休1",AG40="常-休2",AG40="常-休3"),IF(OR($G40="非・専",$G40="非・兼"),"-",VLOOKUP(AG40,'シフト記号表（勤務時間帯)'!$D$5:$L$45,9,FALSE)),VLOOKUP(AG40,'シフト記号表（勤務時間帯)'!$D$5:$L$45,9,FALSE)))</f>
        <v/>
      </c>
      <c r="AH41" s="257" t="str">
        <f>IF(AH40="","",IF(OR(AH40="常-休1",AH40="常-休2",AH40="常-休3"),IF(OR($G40="非・専",$G40="非・兼"),"-",VLOOKUP(AH40,'シフト記号表（勤務時間帯)'!$D$5:$L$45,9,FALSE)),VLOOKUP(AH40,'シフト記号表（勤務時間帯)'!$D$5:$L$45,9,FALSE)))</f>
        <v/>
      </c>
      <c r="AI41" s="258" t="str">
        <f>IF(AI40="","",IF(OR(AI40="常-休1",AI40="常-休2",AI40="常-休3"),IF(OR($G40="非・専",$G40="非・兼"),"-",VLOOKUP(AI40,'シフト記号表（勤務時間帯)'!$D$5:$L$45,9,FALSE)),VLOOKUP(AI40,'シフト記号表（勤務時間帯)'!$D$5:$L$45,9,FALSE)))</f>
        <v/>
      </c>
      <c r="AJ41" s="256" t="str">
        <f>IF(AJ40="","",IF(OR(AJ40="常-休1",AJ40="常-休2",AJ40="常-休3"),IF(OR($G40="非・専",$G40="非・兼"),"-",VLOOKUP(AJ40,'シフト記号表（勤務時間帯)'!$D$5:$L$45,9,FALSE)),VLOOKUP(AJ40,'シフト記号表（勤務時間帯)'!$D$5:$L$45,9,FALSE)))</f>
        <v/>
      </c>
      <c r="AK41" s="256" t="str">
        <f>IF(AK40="","",IF(OR(AK40="常-休1",AK40="常-休2",AK40="常-休3"),IF(OR($G40="非・専",$G40="非・兼"),"-",VLOOKUP(AK40,'シフト記号表（勤務時間帯)'!$D$5:$L$45,9,FALSE)),VLOOKUP(AK40,'シフト記号表（勤務時間帯)'!$D$5:$L$45,9,FALSE)))</f>
        <v/>
      </c>
      <c r="AL41" s="256" t="str">
        <f>IF(AL40="","",IF(OR(AL40="常-休1",AL40="常-休2",AL40="常-休3"),IF(OR($G40="非・専",$G40="非・兼"),"-",VLOOKUP(AL40,'シフト記号表（勤務時間帯)'!$D$5:$L$45,9,FALSE)),VLOOKUP(AL40,'シフト記号表（勤務時間帯)'!$D$5:$L$45,9,FALSE)))</f>
        <v/>
      </c>
      <c r="AM41" s="256" t="str">
        <f>IF(AM40="","",IF(OR(AM40="常-休1",AM40="常-休2",AM40="常-休3"),IF(OR($G40="非・専",$G40="非・兼"),"-",VLOOKUP(AM40,'シフト記号表（勤務時間帯)'!$D$5:$L$45,9,FALSE)),VLOOKUP(AM40,'シフト記号表（勤務時間帯)'!$D$5:$L$45,9,FALSE)))</f>
        <v/>
      </c>
      <c r="AN41" s="256" t="str">
        <f>IF(AN40="","",IF(OR(AN40="常-休1",AN40="常-休2",AN40="常-休3"),IF(OR($G40="非・専",$G40="非・兼"),"-",VLOOKUP(AN40,'シフト記号表（勤務時間帯)'!$D$5:$L$45,9,FALSE)),VLOOKUP(AN40,'シフト記号表（勤務時間帯)'!$D$5:$L$45,9,FALSE)))</f>
        <v/>
      </c>
      <c r="AO41" s="257" t="str">
        <f>IF(AO40="","",IF(OR(AO40="常-休1",AO40="常-休2",AO40="常-休3"),IF(OR($G40="非・専",$G40="非・兼"),"-",VLOOKUP(AO40,'シフト記号表（勤務時間帯)'!$D$5:$L$45,9,FALSE)),VLOOKUP(AO40,'シフト記号表（勤務時間帯)'!$D$5:$L$45,9,FALSE)))</f>
        <v/>
      </c>
      <c r="AP41" s="258" t="str">
        <f>IF(AP40="","",IF(OR(AP40="常-休1",AP40="常-休2",AP40="常-休3"),IF(OR($G40="非・専",$G40="非・兼"),"-",VLOOKUP(AP40,'シフト記号表（勤務時間帯)'!$D$5:$L$45,9,FALSE)),VLOOKUP(AP40,'シフト記号表（勤務時間帯)'!$D$5:$L$45,9,FALSE)))</f>
        <v/>
      </c>
      <c r="AQ41" s="256" t="str">
        <f>IF(AQ40="","",IF(OR(AQ40="常-休1",AQ40="常-休2",AQ40="常-休3"),IF(OR($G40="非・専",$G40="非・兼"),"-",VLOOKUP(AQ40,'シフト記号表（勤務時間帯)'!$D$5:$L$45,9,FALSE)),VLOOKUP(AQ40,'シフト記号表（勤務時間帯)'!$D$5:$L$45,9,FALSE)))</f>
        <v/>
      </c>
      <c r="AR41" s="256" t="str">
        <f>IF(AR40="","",IF(OR(AR40="常-休1",AR40="常-休2",AR40="常-休3"),IF(OR($G40="非・専",$G40="非・兼"),"-",VLOOKUP(AR40,'シフト記号表（勤務時間帯)'!$D$5:$L$45,9,FALSE)),VLOOKUP(AR40,'シフト記号表（勤務時間帯)'!$D$5:$L$45,9,FALSE)))</f>
        <v/>
      </c>
      <c r="AS41" s="256" t="str">
        <f>IF(AS40="","",IF(OR(AS40="常-休1",AS40="常-休2",AS40="常-休3"),IF(OR($G40="非・専",$G40="非・兼"),"-",VLOOKUP(AS40,'シフト記号表（勤務時間帯)'!$D$5:$L$45,9,FALSE)),VLOOKUP(AS40,'シフト記号表（勤務時間帯)'!$D$5:$L$45,9,FALSE)))</f>
        <v/>
      </c>
      <c r="AT41" s="256" t="str">
        <f>IF(AT40="","",IF(OR(AT40="常-休1",AT40="常-休2",AT40="常-休3"),IF(OR($G40="非・専",$G40="非・兼"),"-",VLOOKUP(AT40,'シフト記号表（勤務時間帯)'!$D$5:$L$45,9,FALSE)),VLOOKUP(AT40,'シフト記号表（勤務時間帯)'!$D$5:$L$45,9,FALSE)))</f>
        <v/>
      </c>
      <c r="AU41" s="256" t="str">
        <f>IF(AU40="","",IF(OR(AU40="常-休1",AU40="常-休2",AU40="常-休3"),IF(OR($G40="非・専",$G40="非・兼"),"-",VLOOKUP(AU40,'シフト記号表（勤務時間帯)'!$D$5:$L$45,9,FALSE)),VLOOKUP(AU40,'シフト記号表（勤務時間帯)'!$D$5:$L$45,9,FALSE)))</f>
        <v/>
      </c>
      <c r="AV41" s="257" t="str">
        <f>IF(AV40="","",IF(OR(AV40="常-休1",AV40="常-休2",AV40="常-休3"),IF(OR($G40="非・専",$G40="非・兼"),"-",VLOOKUP(AV40,'シフト記号表（勤務時間帯)'!$D$5:$L$45,9,FALSE)),VLOOKUP(AV40,'シフト記号表（勤務時間帯)'!$D$5:$L$45,9,FALSE)))</f>
        <v/>
      </c>
      <c r="AW41" s="258" t="str">
        <f>IF(AW40="","",IF(OR(AW40="常-休1",AW40="常-休2",AW40="常-休3"),IF(OR($G40="非・専",$G40="非・兼"),"-",VLOOKUP(AW40,'シフト記号表（勤務時間帯)'!$D$5:$L$45,9,FALSE)),VLOOKUP(AW40,'シフト記号表（勤務時間帯)'!$D$5:$L$45,9,FALSE)))</f>
        <v/>
      </c>
      <c r="AX41" s="256" t="str">
        <f>IF(AX40="","",IF(OR(AX40="常-休1",AX40="常-休2",AX40="常-休3"),IF(OR($G40="非・専",$G40="非・兼"),"-",VLOOKUP(AX40,'シフト記号表（勤務時間帯)'!$D$5:$L$45,9,FALSE)),VLOOKUP(AX40,'シフト記号表（勤務時間帯)'!$D$5:$L$45,9,FALSE)))</f>
        <v/>
      </c>
      <c r="AY41" s="257" t="str">
        <f>IF(AY40="","",IF(OR(AY40="常-休1",AY40="常-休2",AY40="常-休3"),IF(OR($G40="非・専",$G40="非・兼"),"-",VLOOKUP(AY40,'シフト記号表（勤務時間帯)'!$D$5:$L$45,9,FALSE)),VLOOKUP(AY40,'シフト記号表（勤務時間帯)'!$D$5:$L$45,9,FALSE)))</f>
        <v/>
      </c>
      <c r="AZ41" s="186">
        <f>IF($BE$3="予定",SUM(U41:AV41),IF($BE$3="実績",SUM(U41:AY41),""))</f>
        <v>0</v>
      </c>
      <c r="BA41" s="205">
        <f>AZ41-SUMIF(U42:AY42,"基準",U41:AY41)-SUMIF(U42:AY42,"医ケア",U41:AY41)-SUMIF(U42:AY42,"医連携",U41:AY41)</f>
        <v>0</v>
      </c>
      <c r="BB41" s="188">
        <f>SUMIF(U42:AY42,"基準",U41:AY41)</f>
        <v>0</v>
      </c>
      <c r="BC41" s="189">
        <f>AZ41/$BE$6</f>
        <v>0</v>
      </c>
      <c r="BD41" s="207">
        <f>BA41/$BE$6</f>
        <v>0</v>
      </c>
      <c r="BE41" s="322"/>
      <c r="BF41" s="323"/>
      <c r="BG41" s="323"/>
      <c r="BH41" s="323"/>
      <c r="BI41" s="324"/>
      <c r="BJ41" s="329"/>
    </row>
    <row r="42" spans="2:62" ht="20.25" customHeight="1" x14ac:dyDescent="0.4">
      <c r="B42" s="311"/>
      <c r="C42" s="300"/>
      <c r="D42" s="301"/>
      <c r="E42" s="302"/>
      <c r="F42" s="242"/>
      <c r="G42" s="321"/>
      <c r="H42" s="318"/>
      <c r="I42" s="319"/>
      <c r="J42" s="319"/>
      <c r="K42" s="320"/>
      <c r="L42" s="356"/>
      <c r="M42" s="355"/>
      <c r="N42" s="357"/>
      <c r="O42" s="358"/>
      <c r="P42" s="358"/>
      <c r="Q42" s="359"/>
      <c r="R42" s="363" t="str">
        <f>IF(COUNTIF(F41,"看護職員"),"基準・基準_加・医ケア基本報酬・医療連携",IF(COUNTIF(プルダウン・リスト!$C$32:$C$40,'別紙2-1　勤務体制・勤務形態一覧表（児通所）'!F41),"基準職員","－"))</f>
        <v>－</v>
      </c>
      <c r="S42" s="364"/>
      <c r="T42" s="365"/>
      <c r="U42" s="117"/>
      <c r="V42" s="118"/>
      <c r="W42" s="118"/>
      <c r="X42" s="118"/>
      <c r="Y42" s="118"/>
      <c r="Z42" s="118"/>
      <c r="AA42" s="119"/>
      <c r="AB42" s="117"/>
      <c r="AC42" s="118"/>
      <c r="AD42" s="118"/>
      <c r="AE42" s="118"/>
      <c r="AF42" s="118"/>
      <c r="AG42" s="118"/>
      <c r="AH42" s="119"/>
      <c r="AI42" s="117"/>
      <c r="AJ42" s="118"/>
      <c r="AK42" s="118"/>
      <c r="AL42" s="118"/>
      <c r="AM42" s="118"/>
      <c r="AN42" s="118"/>
      <c r="AO42" s="119"/>
      <c r="AP42" s="117"/>
      <c r="AQ42" s="118"/>
      <c r="AR42" s="118"/>
      <c r="AS42" s="118"/>
      <c r="AT42" s="118"/>
      <c r="AU42" s="118"/>
      <c r="AV42" s="119"/>
      <c r="AW42" s="117"/>
      <c r="AX42" s="118"/>
      <c r="AY42" s="119"/>
      <c r="AZ42" s="190"/>
      <c r="BA42" s="191"/>
      <c r="BB42" s="192"/>
      <c r="BC42" s="193"/>
      <c r="BD42" s="194"/>
      <c r="BE42" s="322"/>
      <c r="BF42" s="323"/>
      <c r="BG42" s="323"/>
      <c r="BH42" s="323"/>
      <c r="BI42" s="324"/>
      <c r="BJ42" s="329"/>
    </row>
    <row r="43" spans="2:62" ht="20.25" customHeight="1" x14ac:dyDescent="0.4">
      <c r="B43" s="311">
        <f>B40+1</f>
        <v>8</v>
      </c>
      <c r="C43" s="294"/>
      <c r="D43" s="295"/>
      <c r="E43" s="296"/>
      <c r="F43" s="240"/>
      <c r="G43" s="321"/>
      <c r="H43" s="312"/>
      <c r="I43" s="313"/>
      <c r="J43" s="313"/>
      <c r="K43" s="314"/>
      <c r="L43" s="356"/>
      <c r="M43" s="355"/>
      <c r="N43" s="330"/>
      <c r="O43" s="331"/>
      <c r="P43" s="331"/>
      <c r="Q43" s="332"/>
      <c r="R43" s="360" t="s">
        <v>23</v>
      </c>
      <c r="S43" s="361"/>
      <c r="T43" s="362"/>
      <c r="U43" s="114"/>
      <c r="V43" s="38"/>
      <c r="W43" s="38"/>
      <c r="X43" s="38"/>
      <c r="Y43" s="38"/>
      <c r="Z43" s="38"/>
      <c r="AA43" s="39"/>
      <c r="AB43" s="37"/>
      <c r="AC43" s="38"/>
      <c r="AD43" s="38"/>
      <c r="AE43" s="38"/>
      <c r="AF43" s="38"/>
      <c r="AG43" s="38"/>
      <c r="AH43" s="39"/>
      <c r="AI43" s="37"/>
      <c r="AJ43" s="38"/>
      <c r="AK43" s="38"/>
      <c r="AL43" s="38"/>
      <c r="AM43" s="38"/>
      <c r="AN43" s="38"/>
      <c r="AO43" s="39"/>
      <c r="AP43" s="37"/>
      <c r="AQ43" s="38"/>
      <c r="AR43" s="38"/>
      <c r="AS43" s="38"/>
      <c r="AT43" s="38"/>
      <c r="AU43" s="38"/>
      <c r="AV43" s="39"/>
      <c r="AW43" s="37"/>
      <c r="AX43" s="38"/>
      <c r="AY43" s="39"/>
      <c r="AZ43" s="195"/>
      <c r="BA43" s="196"/>
      <c r="BB43" s="197"/>
      <c r="BC43" s="198"/>
      <c r="BD43" s="199"/>
      <c r="BE43" s="322"/>
      <c r="BF43" s="323"/>
      <c r="BG43" s="323"/>
      <c r="BH43" s="323"/>
      <c r="BI43" s="324"/>
      <c r="BJ43" s="329"/>
    </row>
    <row r="44" spans="2:62" ht="20.25" customHeight="1" x14ac:dyDescent="0.4">
      <c r="B44" s="311"/>
      <c r="C44" s="297"/>
      <c r="D44" s="298"/>
      <c r="E44" s="299"/>
      <c r="F44" s="166">
        <f t="shared" ref="F44" si="6">C43</f>
        <v>0</v>
      </c>
      <c r="G44" s="321"/>
      <c r="H44" s="315"/>
      <c r="I44" s="316"/>
      <c r="J44" s="316"/>
      <c r="K44" s="317"/>
      <c r="L44" s="356"/>
      <c r="M44" s="355"/>
      <c r="N44" s="345"/>
      <c r="O44" s="346"/>
      <c r="P44" s="346"/>
      <c r="Q44" s="347"/>
      <c r="R44" s="366" t="s">
        <v>9</v>
      </c>
      <c r="S44" s="367"/>
      <c r="T44" s="368"/>
      <c r="U44" s="248" t="str">
        <f>IF(U43="","",IF(OR(U43="常-休1",U43="常-休2",U43="常-休3"),IF(OR($G43="非・専",$G43="非・兼"),"-",VLOOKUP(U43,'シフト記号表（勤務時間帯)'!$D$5:$L$45,9,FALSE)),VLOOKUP(U43,'シフト記号表（勤務時間帯)'!$D$5:$L$45,9,FALSE)))</f>
        <v/>
      </c>
      <c r="V44" s="249" t="str">
        <f>IF(V43="","",IF(OR(V43="常-休1",V43="常-休2",V43="常-休3"),IF(OR($G43="非・専",$G43="非・兼"),"-",VLOOKUP(V43,'シフト記号表（勤務時間帯)'!$D$5:$L$45,9,FALSE)),VLOOKUP(V43,'シフト記号表（勤務時間帯)'!$D$5:$L$45,9,FALSE)))</f>
        <v/>
      </c>
      <c r="W44" s="256" t="str">
        <f>IF(W43="","",IF(OR(W43="常-休1",W43="常-休2",W43="常-休3"),IF(OR($G43="非・専",$G43="非・兼"),"-",VLOOKUP(W43,'シフト記号表（勤務時間帯)'!$D$5:$L$45,9,FALSE)),VLOOKUP(W43,'シフト記号表（勤務時間帯)'!$D$5:$L$45,9,FALSE)))</f>
        <v/>
      </c>
      <c r="X44" s="256" t="str">
        <f>IF(X43="","",IF(OR(X43="常-休1",X43="常-休2",X43="常-休3"),IF(OR($G43="非・専",$G43="非・兼"),"-",VLOOKUP(X43,'シフト記号表（勤務時間帯)'!$D$5:$L$45,9,FALSE)),VLOOKUP(X43,'シフト記号表（勤務時間帯)'!$D$5:$L$45,9,FALSE)))</f>
        <v/>
      </c>
      <c r="Y44" s="256" t="str">
        <f>IF(Y43="","",IF(OR(Y43="常-休1",Y43="常-休2",Y43="常-休3"),IF(OR($G43="非・専",$G43="非・兼"),"-",VLOOKUP(Y43,'シフト記号表（勤務時間帯)'!$D$5:$L$45,9,FALSE)),VLOOKUP(Y43,'シフト記号表（勤務時間帯)'!$D$5:$L$45,9,FALSE)))</f>
        <v/>
      </c>
      <c r="Z44" s="256" t="str">
        <f>IF(Z43="","",IF(OR(Z43="常-休1",Z43="常-休2",Z43="常-休3"),IF(OR($G43="非・専",$G43="非・兼"),"-",VLOOKUP(Z43,'シフト記号表（勤務時間帯)'!$D$5:$L$45,9,FALSE)),VLOOKUP(Z43,'シフト記号表（勤務時間帯)'!$D$5:$L$45,9,FALSE)))</f>
        <v/>
      </c>
      <c r="AA44" s="257" t="str">
        <f>IF(AA43="","",IF(OR(AA43="常-休1",AA43="常-休2",AA43="常-休3"),IF(OR($G43="非・専",$G43="非・兼"),"-",VLOOKUP(AA43,'シフト記号表（勤務時間帯)'!$D$5:$L$45,9,FALSE)),VLOOKUP(AA43,'シフト記号表（勤務時間帯)'!$D$5:$L$45,9,FALSE)))</f>
        <v/>
      </c>
      <c r="AB44" s="258" t="str">
        <f>IF(AB43="","",IF(OR(AB43="常-休1",AB43="常-休2",AB43="常-休3"),IF(OR($G43="非・専",$G43="非・兼"),"-",VLOOKUP(AB43,'シフト記号表（勤務時間帯)'!$D$5:$L$45,9,FALSE)),VLOOKUP(AB43,'シフト記号表（勤務時間帯)'!$D$5:$L$45,9,FALSE)))</f>
        <v/>
      </c>
      <c r="AC44" s="256" t="str">
        <f>IF(AC43="","",IF(OR(AC43="常-休1",AC43="常-休2",AC43="常-休3"),IF(OR($G43="非・専",$G43="非・兼"),"-",VLOOKUP(AC43,'シフト記号表（勤務時間帯)'!$D$5:$L$45,9,FALSE)),VLOOKUP(AC43,'シフト記号表（勤務時間帯)'!$D$5:$L$45,9,FALSE)))</f>
        <v/>
      </c>
      <c r="AD44" s="256" t="str">
        <f>IF(AD43="","",IF(OR(AD43="常-休1",AD43="常-休2",AD43="常-休3"),IF(OR($G43="非・専",$G43="非・兼"),"-",VLOOKUP(AD43,'シフト記号表（勤務時間帯)'!$D$5:$L$45,9,FALSE)),VLOOKUP(AD43,'シフト記号表（勤務時間帯)'!$D$5:$L$45,9,FALSE)))</f>
        <v/>
      </c>
      <c r="AE44" s="256" t="str">
        <f>IF(AE43="","",IF(OR(AE43="常-休1",AE43="常-休2",AE43="常-休3"),IF(OR($G43="非・専",$G43="非・兼"),"-",VLOOKUP(AE43,'シフト記号表（勤務時間帯)'!$D$5:$L$45,9,FALSE)),VLOOKUP(AE43,'シフト記号表（勤務時間帯)'!$D$5:$L$45,9,FALSE)))</f>
        <v/>
      </c>
      <c r="AF44" s="256" t="str">
        <f>IF(AF43="","",IF(OR(AF43="常-休1",AF43="常-休2",AF43="常-休3"),IF(OR($G43="非・専",$G43="非・兼"),"-",VLOOKUP(AF43,'シフト記号表（勤務時間帯)'!$D$5:$L$45,9,FALSE)),VLOOKUP(AF43,'シフト記号表（勤務時間帯)'!$D$5:$L$45,9,FALSE)))</f>
        <v/>
      </c>
      <c r="AG44" s="256" t="str">
        <f>IF(AG43="","",IF(OR(AG43="常-休1",AG43="常-休2",AG43="常-休3"),IF(OR($G43="非・専",$G43="非・兼"),"-",VLOOKUP(AG43,'シフト記号表（勤務時間帯)'!$D$5:$L$45,9,FALSE)),VLOOKUP(AG43,'シフト記号表（勤務時間帯)'!$D$5:$L$45,9,FALSE)))</f>
        <v/>
      </c>
      <c r="AH44" s="257" t="str">
        <f>IF(AH43="","",IF(OR(AH43="常-休1",AH43="常-休2",AH43="常-休3"),IF(OR($G43="非・専",$G43="非・兼"),"-",VLOOKUP(AH43,'シフト記号表（勤務時間帯)'!$D$5:$L$45,9,FALSE)),VLOOKUP(AH43,'シフト記号表（勤務時間帯)'!$D$5:$L$45,9,FALSE)))</f>
        <v/>
      </c>
      <c r="AI44" s="258" t="str">
        <f>IF(AI43="","",IF(OR(AI43="常-休1",AI43="常-休2",AI43="常-休3"),IF(OR($G43="非・専",$G43="非・兼"),"-",VLOOKUP(AI43,'シフト記号表（勤務時間帯)'!$D$5:$L$45,9,FALSE)),VLOOKUP(AI43,'シフト記号表（勤務時間帯)'!$D$5:$L$45,9,FALSE)))</f>
        <v/>
      </c>
      <c r="AJ44" s="256" t="str">
        <f>IF(AJ43="","",IF(OR(AJ43="常-休1",AJ43="常-休2",AJ43="常-休3"),IF(OR($G43="非・専",$G43="非・兼"),"-",VLOOKUP(AJ43,'シフト記号表（勤務時間帯)'!$D$5:$L$45,9,FALSE)),VLOOKUP(AJ43,'シフト記号表（勤務時間帯)'!$D$5:$L$45,9,FALSE)))</f>
        <v/>
      </c>
      <c r="AK44" s="256" t="str">
        <f>IF(AK43="","",IF(OR(AK43="常-休1",AK43="常-休2",AK43="常-休3"),IF(OR($G43="非・専",$G43="非・兼"),"-",VLOOKUP(AK43,'シフト記号表（勤務時間帯)'!$D$5:$L$45,9,FALSE)),VLOOKUP(AK43,'シフト記号表（勤務時間帯)'!$D$5:$L$45,9,FALSE)))</f>
        <v/>
      </c>
      <c r="AL44" s="256" t="str">
        <f>IF(AL43="","",IF(OR(AL43="常-休1",AL43="常-休2",AL43="常-休3"),IF(OR($G43="非・専",$G43="非・兼"),"-",VLOOKUP(AL43,'シフト記号表（勤務時間帯)'!$D$5:$L$45,9,FALSE)),VLOOKUP(AL43,'シフト記号表（勤務時間帯)'!$D$5:$L$45,9,FALSE)))</f>
        <v/>
      </c>
      <c r="AM44" s="256" t="str">
        <f>IF(AM43="","",IF(OR(AM43="常-休1",AM43="常-休2",AM43="常-休3"),IF(OR($G43="非・専",$G43="非・兼"),"-",VLOOKUP(AM43,'シフト記号表（勤務時間帯)'!$D$5:$L$45,9,FALSE)),VLOOKUP(AM43,'シフト記号表（勤務時間帯)'!$D$5:$L$45,9,FALSE)))</f>
        <v/>
      </c>
      <c r="AN44" s="256" t="str">
        <f>IF(AN43="","",IF(OR(AN43="常-休1",AN43="常-休2",AN43="常-休3"),IF(OR($G43="非・専",$G43="非・兼"),"-",VLOOKUP(AN43,'シフト記号表（勤務時間帯)'!$D$5:$L$45,9,FALSE)),VLOOKUP(AN43,'シフト記号表（勤務時間帯)'!$D$5:$L$45,9,FALSE)))</f>
        <v/>
      </c>
      <c r="AO44" s="257" t="str">
        <f>IF(AO43="","",IF(OR(AO43="常-休1",AO43="常-休2",AO43="常-休3"),IF(OR($G43="非・専",$G43="非・兼"),"-",VLOOKUP(AO43,'シフト記号表（勤務時間帯)'!$D$5:$L$45,9,FALSE)),VLOOKUP(AO43,'シフト記号表（勤務時間帯)'!$D$5:$L$45,9,FALSE)))</f>
        <v/>
      </c>
      <c r="AP44" s="258" t="str">
        <f>IF(AP43="","",IF(OR(AP43="常-休1",AP43="常-休2",AP43="常-休3"),IF(OR($G43="非・専",$G43="非・兼"),"-",VLOOKUP(AP43,'シフト記号表（勤務時間帯)'!$D$5:$L$45,9,FALSE)),VLOOKUP(AP43,'シフト記号表（勤務時間帯)'!$D$5:$L$45,9,FALSE)))</f>
        <v/>
      </c>
      <c r="AQ44" s="256" t="str">
        <f>IF(AQ43="","",IF(OR(AQ43="常-休1",AQ43="常-休2",AQ43="常-休3"),IF(OR($G43="非・専",$G43="非・兼"),"-",VLOOKUP(AQ43,'シフト記号表（勤務時間帯)'!$D$5:$L$45,9,FALSE)),VLOOKUP(AQ43,'シフト記号表（勤務時間帯)'!$D$5:$L$45,9,FALSE)))</f>
        <v/>
      </c>
      <c r="AR44" s="256" t="str">
        <f>IF(AR43="","",IF(OR(AR43="常-休1",AR43="常-休2",AR43="常-休3"),IF(OR($G43="非・専",$G43="非・兼"),"-",VLOOKUP(AR43,'シフト記号表（勤務時間帯)'!$D$5:$L$45,9,FALSE)),VLOOKUP(AR43,'シフト記号表（勤務時間帯)'!$D$5:$L$45,9,FALSE)))</f>
        <v/>
      </c>
      <c r="AS44" s="256" t="str">
        <f>IF(AS43="","",IF(OR(AS43="常-休1",AS43="常-休2",AS43="常-休3"),IF(OR($G43="非・専",$G43="非・兼"),"-",VLOOKUP(AS43,'シフト記号表（勤務時間帯)'!$D$5:$L$45,9,FALSE)),VLOOKUP(AS43,'シフト記号表（勤務時間帯)'!$D$5:$L$45,9,FALSE)))</f>
        <v/>
      </c>
      <c r="AT44" s="256" t="str">
        <f>IF(AT43="","",IF(OR(AT43="常-休1",AT43="常-休2",AT43="常-休3"),IF(OR($G43="非・専",$G43="非・兼"),"-",VLOOKUP(AT43,'シフト記号表（勤務時間帯)'!$D$5:$L$45,9,FALSE)),VLOOKUP(AT43,'シフト記号表（勤務時間帯)'!$D$5:$L$45,9,FALSE)))</f>
        <v/>
      </c>
      <c r="AU44" s="256" t="str">
        <f>IF(AU43="","",IF(OR(AU43="常-休1",AU43="常-休2",AU43="常-休3"),IF(OR($G43="非・専",$G43="非・兼"),"-",VLOOKUP(AU43,'シフト記号表（勤務時間帯)'!$D$5:$L$45,9,FALSE)),VLOOKUP(AU43,'シフト記号表（勤務時間帯)'!$D$5:$L$45,9,FALSE)))</f>
        <v/>
      </c>
      <c r="AV44" s="257" t="str">
        <f>IF(AV43="","",IF(OR(AV43="常-休1",AV43="常-休2",AV43="常-休3"),IF(OR($G43="非・専",$G43="非・兼"),"-",VLOOKUP(AV43,'シフト記号表（勤務時間帯)'!$D$5:$L$45,9,FALSE)),VLOOKUP(AV43,'シフト記号表（勤務時間帯)'!$D$5:$L$45,9,FALSE)))</f>
        <v/>
      </c>
      <c r="AW44" s="258" t="str">
        <f>IF(AW43="","",IF(OR(AW43="常-休1",AW43="常-休2",AW43="常-休3"),IF(OR($G43="非・専",$G43="非・兼"),"-",VLOOKUP(AW43,'シフト記号表（勤務時間帯)'!$D$5:$L$45,9,FALSE)),VLOOKUP(AW43,'シフト記号表（勤務時間帯)'!$D$5:$L$45,9,FALSE)))</f>
        <v/>
      </c>
      <c r="AX44" s="256" t="str">
        <f>IF(AX43="","",IF(OR(AX43="常-休1",AX43="常-休2",AX43="常-休3"),IF(OR($G43="非・専",$G43="非・兼"),"-",VLOOKUP(AX43,'シフト記号表（勤務時間帯)'!$D$5:$L$45,9,FALSE)),VLOOKUP(AX43,'シフト記号表（勤務時間帯)'!$D$5:$L$45,9,FALSE)))</f>
        <v/>
      </c>
      <c r="AY44" s="257" t="str">
        <f>IF(AY43="","",IF(OR(AY43="常-休1",AY43="常-休2",AY43="常-休3"),IF(OR($G43="非・専",$G43="非・兼"),"-",VLOOKUP(AY43,'シフト記号表（勤務時間帯)'!$D$5:$L$45,9,FALSE)),VLOOKUP(AY43,'シフト記号表（勤務時間帯)'!$D$5:$L$45,9,FALSE)))</f>
        <v/>
      </c>
      <c r="AZ44" s="186">
        <f>IF($BE$3="予定",SUM(U44:AV44),IF($BE$3="実績",SUM(U44:AY44),""))</f>
        <v>0</v>
      </c>
      <c r="BA44" s="205">
        <f>AZ44-SUMIF(U45:AY45,"基準",U44:AY44)-SUMIF(U45:AY45,"医ケア",U44:AY44)-SUMIF(U45:AY45,"医連携",U44:AY44)</f>
        <v>0</v>
      </c>
      <c r="BB44" s="188">
        <f>SUMIF(U45:AY45,"基準",U44:AY44)</f>
        <v>0</v>
      </c>
      <c r="BC44" s="189">
        <f>AZ44/$BE$6</f>
        <v>0</v>
      </c>
      <c r="BD44" s="207">
        <f>BA44/$BE$6</f>
        <v>0</v>
      </c>
      <c r="BE44" s="322"/>
      <c r="BF44" s="323"/>
      <c r="BG44" s="323"/>
      <c r="BH44" s="323"/>
      <c r="BI44" s="324"/>
      <c r="BJ44" s="329"/>
    </row>
    <row r="45" spans="2:62" ht="20.25" customHeight="1" x14ac:dyDescent="0.4">
      <c r="B45" s="311"/>
      <c r="C45" s="300"/>
      <c r="D45" s="301"/>
      <c r="E45" s="302"/>
      <c r="F45" s="242"/>
      <c r="G45" s="321"/>
      <c r="H45" s="318"/>
      <c r="I45" s="319"/>
      <c r="J45" s="319"/>
      <c r="K45" s="320"/>
      <c r="L45" s="356"/>
      <c r="M45" s="355"/>
      <c r="N45" s="357"/>
      <c r="O45" s="358"/>
      <c r="P45" s="358"/>
      <c r="Q45" s="359"/>
      <c r="R45" s="363" t="str">
        <f>IF(COUNTIF(F44,"看護職員"),"基準・基準_加・医ケア基本報酬・医療連携",IF(COUNTIF(プルダウン・リスト!$C$32:$C$40,'別紙2-1　勤務体制・勤務形態一覧表（児通所）'!F44),"基準職員","－"))</f>
        <v>－</v>
      </c>
      <c r="S45" s="364"/>
      <c r="T45" s="365"/>
      <c r="U45" s="117"/>
      <c r="V45" s="118"/>
      <c r="W45" s="118"/>
      <c r="X45" s="118"/>
      <c r="Y45" s="118"/>
      <c r="Z45" s="118"/>
      <c r="AA45" s="119"/>
      <c r="AB45" s="117"/>
      <c r="AC45" s="118"/>
      <c r="AD45" s="118"/>
      <c r="AE45" s="118"/>
      <c r="AF45" s="118"/>
      <c r="AG45" s="118"/>
      <c r="AH45" s="119"/>
      <c r="AI45" s="117"/>
      <c r="AJ45" s="118"/>
      <c r="AK45" s="118"/>
      <c r="AL45" s="118"/>
      <c r="AM45" s="118"/>
      <c r="AN45" s="118"/>
      <c r="AO45" s="119"/>
      <c r="AP45" s="117"/>
      <c r="AQ45" s="118"/>
      <c r="AR45" s="118"/>
      <c r="AS45" s="118"/>
      <c r="AT45" s="118"/>
      <c r="AU45" s="118"/>
      <c r="AV45" s="119"/>
      <c r="AW45" s="117"/>
      <c r="AX45" s="118"/>
      <c r="AY45" s="119"/>
      <c r="AZ45" s="190"/>
      <c r="BA45" s="191"/>
      <c r="BB45" s="192"/>
      <c r="BC45" s="193"/>
      <c r="BD45" s="194"/>
      <c r="BE45" s="322"/>
      <c r="BF45" s="323"/>
      <c r="BG45" s="323"/>
      <c r="BH45" s="323"/>
      <c r="BI45" s="324"/>
      <c r="BJ45" s="329"/>
    </row>
    <row r="46" spans="2:62" ht="20.25" customHeight="1" x14ac:dyDescent="0.4">
      <c r="B46" s="311">
        <f>B43+1</f>
        <v>9</v>
      </c>
      <c r="C46" s="294"/>
      <c r="D46" s="295"/>
      <c r="E46" s="296"/>
      <c r="F46" s="240"/>
      <c r="G46" s="321"/>
      <c r="H46" s="312"/>
      <c r="I46" s="313"/>
      <c r="J46" s="313"/>
      <c r="K46" s="314"/>
      <c r="L46" s="356"/>
      <c r="M46" s="355"/>
      <c r="N46" s="330"/>
      <c r="O46" s="331"/>
      <c r="P46" s="331"/>
      <c r="Q46" s="332"/>
      <c r="R46" s="360" t="s">
        <v>23</v>
      </c>
      <c r="S46" s="361"/>
      <c r="T46" s="362"/>
      <c r="U46" s="37"/>
      <c r="V46" s="38"/>
      <c r="W46" s="38"/>
      <c r="X46" s="38"/>
      <c r="Y46" s="38"/>
      <c r="Z46" s="38"/>
      <c r="AA46" s="39"/>
      <c r="AB46" s="37"/>
      <c r="AC46" s="38"/>
      <c r="AD46" s="38"/>
      <c r="AE46" s="38"/>
      <c r="AF46" s="38"/>
      <c r="AG46" s="38"/>
      <c r="AH46" s="39"/>
      <c r="AI46" s="37"/>
      <c r="AJ46" s="38"/>
      <c r="AK46" s="38"/>
      <c r="AL46" s="38"/>
      <c r="AM46" s="38"/>
      <c r="AN46" s="38"/>
      <c r="AO46" s="39"/>
      <c r="AP46" s="37"/>
      <c r="AQ46" s="38"/>
      <c r="AR46" s="38"/>
      <c r="AS46" s="38"/>
      <c r="AT46" s="38"/>
      <c r="AU46" s="38"/>
      <c r="AV46" s="39"/>
      <c r="AW46" s="37"/>
      <c r="AX46" s="38"/>
      <c r="AY46" s="39"/>
      <c r="AZ46" s="195"/>
      <c r="BA46" s="196"/>
      <c r="BB46" s="197"/>
      <c r="BC46" s="198"/>
      <c r="BD46" s="199"/>
      <c r="BE46" s="322"/>
      <c r="BF46" s="323"/>
      <c r="BG46" s="323"/>
      <c r="BH46" s="323"/>
      <c r="BI46" s="324"/>
      <c r="BJ46" s="329"/>
    </row>
    <row r="47" spans="2:62" ht="20.25" customHeight="1" x14ac:dyDescent="0.4">
      <c r="B47" s="311"/>
      <c r="C47" s="297"/>
      <c r="D47" s="298"/>
      <c r="E47" s="299"/>
      <c r="F47" s="166">
        <f>C46</f>
        <v>0</v>
      </c>
      <c r="G47" s="321"/>
      <c r="H47" s="315"/>
      <c r="I47" s="316"/>
      <c r="J47" s="316"/>
      <c r="K47" s="317"/>
      <c r="L47" s="356"/>
      <c r="M47" s="355"/>
      <c r="N47" s="345"/>
      <c r="O47" s="346"/>
      <c r="P47" s="346"/>
      <c r="Q47" s="347"/>
      <c r="R47" s="366" t="s">
        <v>9</v>
      </c>
      <c r="S47" s="367"/>
      <c r="T47" s="368"/>
      <c r="U47" s="248" t="str">
        <f>IF(U46="","",IF(OR(U46="常-休1",U46="常-休2",U46="常-休3"),IF(OR($G46="非・専",$G46="非・兼"),"-",VLOOKUP(U46,'シフト記号表（勤務時間帯)'!$D$5:$L$45,9,FALSE)),VLOOKUP(U46,'シフト記号表（勤務時間帯)'!$D$5:$L$45,9,FALSE)))</f>
        <v/>
      </c>
      <c r="V47" s="249" t="str">
        <f>IF(V46="","",IF(OR(V46="常-休1",V46="常-休2",V46="常-休3"),IF(OR($G46="非・専",$G46="非・兼"),"-",VLOOKUP(V46,'シフト記号表（勤務時間帯)'!$D$5:$L$45,9,FALSE)),VLOOKUP(V46,'シフト記号表（勤務時間帯)'!$D$5:$L$45,9,FALSE)))</f>
        <v/>
      </c>
      <c r="W47" s="256" t="str">
        <f>IF(W46="","",IF(OR(W46="常-休1",W46="常-休2",W46="常-休3"),IF(OR($G46="非・専",$G46="非・兼"),"-",VLOOKUP(W46,'シフト記号表（勤務時間帯)'!$D$5:$L$45,9,FALSE)),VLOOKUP(W46,'シフト記号表（勤務時間帯)'!$D$5:$L$45,9,FALSE)))</f>
        <v/>
      </c>
      <c r="X47" s="256" t="str">
        <f>IF(X46="","",IF(OR(X46="常-休1",X46="常-休2",X46="常-休3"),IF(OR($G46="非・専",$G46="非・兼"),"-",VLOOKUP(X46,'シフト記号表（勤務時間帯)'!$D$5:$L$45,9,FALSE)),VLOOKUP(X46,'シフト記号表（勤務時間帯)'!$D$5:$L$45,9,FALSE)))</f>
        <v/>
      </c>
      <c r="Y47" s="256" t="str">
        <f>IF(Y46="","",IF(OR(Y46="常-休1",Y46="常-休2",Y46="常-休3"),IF(OR($G46="非・専",$G46="非・兼"),"-",VLOOKUP(Y46,'シフト記号表（勤務時間帯)'!$D$5:$L$45,9,FALSE)),VLOOKUP(Y46,'シフト記号表（勤務時間帯)'!$D$5:$L$45,9,FALSE)))</f>
        <v/>
      </c>
      <c r="Z47" s="256" t="str">
        <f>IF(Z46="","",IF(OR(Z46="常-休1",Z46="常-休2",Z46="常-休3"),IF(OR($G46="非・専",$G46="非・兼"),"-",VLOOKUP(Z46,'シフト記号表（勤務時間帯)'!$D$5:$L$45,9,FALSE)),VLOOKUP(Z46,'シフト記号表（勤務時間帯)'!$D$5:$L$45,9,FALSE)))</f>
        <v/>
      </c>
      <c r="AA47" s="257" t="str">
        <f>IF(AA46="","",IF(OR(AA46="常-休1",AA46="常-休2",AA46="常-休3"),IF(OR($G46="非・専",$G46="非・兼"),"-",VLOOKUP(AA46,'シフト記号表（勤務時間帯)'!$D$5:$L$45,9,FALSE)),VLOOKUP(AA46,'シフト記号表（勤務時間帯)'!$D$5:$L$45,9,FALSE)))</f>
        <v/>
      </c>
      <c r="AB47" s="258" t="str">
        <f>IF(AB46="","",IF(OR(AB46="常-休1",AB46="常-休2",AB46="常-休3"),IF(OR($G46="非・専",$G46="非・兼"),"-",VLOOKUP(AB46,'シフト記号表（勤務時間帯)'!$D$5:$L$45,9,FALSE)),VLOOKUP(AB46,'シフト記号表（勤務時間帯)'!$D$5:$L$45,9,FALSE)))</f>
        <v/>
      </c>
      <c r="AC47" s="256" t="str">
        <f>IF(AC46="","",IF(OR(AC46="常-休1",AC46="常-休2",AC46="常-休3"),IF(OR($G46="非・専",$G46="非・兼"),"-",VLOOKUP(AC46,'シフト記号表（勤務時間帯)'!$D$5:$L$45,9,FALSE)),VLOOKUP(AC46,'シフト記号表（勤務時間帯)'!$D$5:$L$45,9,FALSE)))</f>
        <v/>
      </c>
      <c r="AD47" s="256" t="str">
        <f>IF(AD46="","",IF(OR(AD46="常-休1",AD46="常-休2",AD46="常-休3"),IF(OR($G46="非・専",$G46="非・兼"),"-",VLOOKUP(AD46,'シフト記号表（勤務時間帯)'!$D$5:$L$45,9,FALSE)),VLOOKUP(AD46,'シフト記号表（勤務時間帯)'!$D$5:$L$45,9,FALSE)))</f>
        <v/>
      </c>
      <c r="AE47" s="256" t="str">
        <f>IF(AE46="","",IF(OR(AE46="常-休1",AE46="常-休2",AE46="常-休3"),IF(OR($G46="非・専",$G46="非・兼"),"-",VLOOKUP(AE46,'シフト記号表（勤務時間帯)'!$D$5:$L$45,9,FALSE)),VLOOKUP(AE46,'シフト記号表（勤務時間帯)'!$D$5:$L$45,9,FALSE)))</f>
        <v/>
      </c>
      <c r="AF47" s="256" t="str">
        <f>IF(AF46="","",IF(OR(AF46="常-休1",AF46="常-休2",AF46="常-休3"),IF(OR($G46="非・専",$G46="非・兼"),"-",VLOOKUP(AF46,'シフト記号表（勤務時間帯)'!$D$5:$L$45,9,FALSE)),VLOOKUP(AF46,'シフト記号表（勤務時間帯)'!$D$5:$L$45,9,FALSE)))</f>
        <v/>
      </c>
      <c r="AG47" s="256" t="str">
        <f>IF(AG46="","",IF(OR(AG46="常-休1",AG46="常-休2",AG46="常-休3"),IF(OR($G46="非・専",$G46="非・兼"),"-",VLOOKUP(AG46,'シフト記号表（勤務時間帯)'!$D$5:$L$45,9,FALSE)),VLOOKUP(AG46,'シフト記号表（勤務時間帯)'!$D$5:$L$45,9,FALSE)))</f>
        <v/>
      </c>
      <c r="AH47" s="257" t="str">
        <f>IF(AH46="","",IF(OR(AH46="常-休1",AH46="常-休2",AH46="常-休3"),IF(OR($G46="非・専",$G46="非・兼"),"-",VLOOKUP(AH46,'シフト記号表（勤務時間帯)'!$D$5:$L$45,9,FALSE)),VLOOKUP(AH46,'シフト記号表（勤務時間帯)'!$D$5:$L$45,9,FALSE)))</f>
        <v/>
      </c>
      <c r="AI47" s="258" t="str">
        <f>IF(AI46="","",IF(OR(AI46="常-休1",AI46="常-休2",AI46="常-休3"),IF(OR($G46="非・専",$G46="非・兼"),"-",VLOOKUP(AI46,'シフト記号表（勤務時間帯)'!$D$5:$L$45,9,FALSE)),VLOOKUP(AI46,'シフト記号表（勤務時間帯)'!$D$5:$L$45,9,FALSE)))</f>
        <v/>
      </c>
      <c r="AJ47" s="256" t="str">
        <f>IF(AJ46="","",IF(OR(AJ46="常-休1",AJ46="常-休2",AJ46="常-休3"),IF(OR($G46="非・専",$G46="非・兼"),"-",VLOOKUP(AJ46,'シフト記号表（勤務時間帯)'!$D$5:$L$45,9,FALSE)),VLOOKUP(AJ46,'シフト記号表（勤務時間帯)'!$D$5:$L$45,9,FALSE)))</f>
        <v/>
      </c>
      <c r="AK47" s="256" t="str">
        <f>IF(AK46="","",IF(OR(AK46="常-休1",AK46="常-休2",AK46="常-休3"),IF(OR($G46="非・専",$G46="非・兼"),"-",VLOOKUP(AK46,'シフト記号表（勤務時間帯)'!$D$5:$L$45,9,FALSE)),VLOOKUP(AK46,'シフト記号表（勤務時間帯)'!$D$5:$L$45,9,FALSE)))</f>
        <v/>
      </c>
      <c r="AL47" s="256" t="str">
        <f>IF(AL46="","",IF(OR(AL46="常-休1",AL46="常-休2",AL46="常-休3"),IF(OR($G46="非・専",$G46="非・兼"),"-",VLOOKUP(AL46,'シフト記号表（勤務時間帯)'!$D$5:$L$45,9,FALSE)),VLOOKUP(AL46,'シフト記号表（勤務時間帯)'!$D$5:$L$45,9,FALSE)))</f>
        <v/>
      </c>
      <c r="AM47" s="256" t="str">
        <f>IF(AM46="","",IF(OR(AM46="常-休1",AM46="常-休2",AM46="常-休3"),IF(OR($G46="非・専",$G46="非・兼"),"-",VLOOKUP(AM46,'シフト記号表（勤務時間帯)'!$D$5:$L$45,9,FALSE)),VLOOKUP(AM46,'シフト記号表（勤務時間帯)'!$D$5:$L$45,9,FALSE)))</f>
        <v/>
      </c>
      <c r="AN47" s="256" t="str">
        <f>IF(AN46="","",IF(OR(AN46="常-休1",AN46="常-休2",AN46="常-休3"),IF(OR($G46="非・専",$G46="非・兼"),"-",VLOOKUP(AN46,'シフト記号表（勤務時間帯)'!$D$5:$L$45,9,FALSE)),VLOOKUP(AN46,'シフト記号表（勤務時間帯)'!$D$5:$L$45,9,FALSE)))</f>
        <v/>
      </c>
      <c r="AO47" s="257" t="str">
        <f>IF(AO46="","",IF(OR(AO46="常-休1",AO46="常-休2",AO46="常-休3"),IF(OR($G46="非・専",$G46="非・兼"),"-",VLOOKUP(AO46,'シフト記号表（勤務時間帯)'!$D$5:$L$45,9,FALSE)),VLOOKUP(AO46,'シフト記号表（勤務時間帯)'!$D$5:$L$45,9,FALSE)))</f>
        <v/>
      </c>
      <c r="AP47" s="258" t="str">
        <f>IF(AP46="","",IF(OR(AP46="常-休1",AP46="常-休2",AP46="常-休3"),IF(OR($G46="非・専",$G46="非・兼"),"-",VLOOKUP(AP46,'シフト記号表（勤務時間帯)'!$D$5:$L$45,9,FALSE)),VLOOKUP(AP46,'シフト記号表（勤務時間帯)'!$D$5:$L$45,9,FALSE)))</f>
        <v/>
      </c>
      <c r="AQ47" s="256" t="str">
        <f>IF(AQ46="","",IF(OR(AQ46="常-休1",AQ46="常-休2",AQ46="常-休3"),IF(OR($G46="非・専",$G46="非・兼"),"-",VLOOKUP(AQ46,'シフト記号表（勤務時間帯)'!$D$5:$L$45,9,FALSE)),VLOOKUP(AQ46,'シフト記号表（勤務時間帯)'!$D$5:$L$45,9,FALSE)))</f>
        <v/>
      </c>
      <c r="AR47" s="256" t="str">
        <f>IF(AR46="","",IF(OR(AR46="常-休1",AR46="常-休2",AR46="常-休3"),IF(OR($G46="非・専",$G46="非・兼"),"-",VLOOKUP(AR46,'シフト記号表（勤務時間帯)'!$D$5:$L$45,9,FALSE)),VLOOKUP(AR46,'シフト記号表（勤務時間帯)'!$D$5:$L$45,9,FALSE)))</f>
        <v/>
      </c>
      <c r="AS47" s="256" t="str">
        <f>IF(AS46="","",IF(OR(AS46="常-休1",AS46="常-休2",AS46="常-休3"),IF(OR($G46="非・専",$G46="非・兼"),"-",VLOOKUP(AS46,'シフト記号表（勤務時間帯)'!$D$5:$L$45,9,FALSE)),VLOOKUP(AS46,'シフト記号表（勤務時間帯)'!$D$5:$L$45,9,FALSE)))</f>
        <v/>
      </c>
      <c r="AT47" s="256" t="str">
        <f>IF(AT46="","",IF(OR(AT46="常-休1",AT46="常-休2",AT46="常-休3"),IF(OR($G46="非・専",$G46="非・兼"),"-",VLOOKUP(AT46,'シフト記号表（勤務時間帯)'!$D$5:$L$45,9,FALSE)),VLOOKUP(AT46,'シフト記号表（勤務時間帯)'!$D$5:$L$45,9,FALSE)))</f>
        <v/>
      </c>
      <c r="AU47" s="256" t="str">
        <f>IF(AU46="","",IF(OR(AU46="常-休1",AU46="常-休2",AU46="常-休3"),IF(OR($G46="非・専",$G46="非・兼"),"-",VLOOKUP(AU46,'シフト記号表（勤務時間帯)'!$D$5:$L$45,9,FALSE)),VLOOKUP(AU46,'シフト記号表（勤務時間帯)'!$D$5:$L$45,9,FALSE)))</f>
        <v/>
      </c>
      <c r="AV47" s="257" t="str">
        <f>IF(AV46="","",IF(OR(AV46="常-休1",AV46="常-休2",AV46="常-休3"),IF(OR($G46="非・専",$G46="非・兼"),"-",VLOOKUP(AV46,'シフト記号表（勤務時間帯)'!$D$5:$L$45,9,FALSE)),VLOOKUP(AV46,'シフト記号表（勤務時間帯)'!$D$5:$L$45,9,FALSE)))</f>
        <v/>
      </c>
      <c r="AW47" s="258" t="str">
        <f>IF(AW46="","",IF(OR(AW46="常-休1",AW46="常-休2",AW46="常-休3"),IF(OR($G46="非・専",$G46="非・兼"),"-",VLOOKUP(AW46,'シフト記号表（勤務時間帯)'!$D$5:$L$45,9,FALSE)),VLOOKUP(AW46,'シフト記号表（勤務時間帯)'!$D$5:$L$45,9,FALSE)))</f>
        <v/>
      </c>
      <c r="AX47" s="256" t="str">
        <f>IF(AX46="","",IF(OR(AX46="常-休1",AX46="常-休2",AX46="常-休3"),IF(OR($G46="非・専",$G46="非・兼"),"-",VLOOKUP(AX46,'シフト記号表（勤務時間帯)'!$D$5:$L$45,9,FALSE)),VLOOKUP(AX46,'シフト記号表（勤務時間帯)'!$D$5:$L$45,9,FALSE)))</f>
        <v/>
      </c>
      <c r="AY47" s="257" t="str">
        <f>IF(AY46="","",IF(OR(AY46="常-休1",AY46="常-休2",AY46="常-休3"),IF(OR($G46="非・専",$G46="非・兼"),"-",VLOOKUP(AY46,'シフト記号表（勤務時間帯)'!$D$5:$L$45,9,FALSE)),VLOOKUP(AY46,'シフト記号表（勤務時間帯)'!$D$5:$L$45,9,FALSE)))</f>
        <v/>
      </c>
      <c r="AZ47" s="186">
        <f>IF($BE$3="予定",SUM(U47:AV47),IF($BE$3="実績",SUM(U47:AY47),""))</f>
        <v>0</v>
      </c>
      <c r="BA47" s="205">
        <f>AZ47-SUMIF(U48:AY48,"基準",U47:AY47)-SUMIF(U48:AY48,"医ケア",U47:AY47)-SUMIF(U48:AY48,"医連携",U47:AY47)</f>
        <v>0</v>
      </c>
      <c r="BB47" s="188">
        <f>SUMIF(U48:AY48,"基準",U47:AY47)</f>
        <v>0</v>
      </c>
      <c r="BC47" s="189">
        <f>AZ47/$BE$6</f>
        <v>0</v>
      </c>
      <c r="BD47" s="207">
        <f>BA47/$BE$6</f>
        <v>0</v>
      </c>
      <c r="BE47" s="322"/>
      <c r="BF47" s="323"/>
      <c r="BG47" s="323"/>
      <c r="BH47" s="323"/>
      <c r="BI47" s="324"/>
      <c r="BJ47" s="329"/>
    </row>
    <row r="48" spans="2:62" ht="20.25" customHeight="1" x14ac:dyDescent="0.4">
      <c r="B48" s="311"/>
      <c r="C48" s="300"/>
      <c r="D48" s="301"/>
      <c r="E48" s="302"/>
      <c r="F48" s="242"/>
      <c r="G48" s="321"/>
      <c r="H48" s="318"/>
      <c r="I48" s="319"/>
      <c r="J48" s="319"/>
      <c r="K48" s="320"/>
      <c r="L48" s="356"/>
      <c r="M48" s="355"/>
      <c r="N48" s="357"/>
      <c r="O48" s="358"/>
      <c r="P48" s="358"/>
      <c r="Q48" s="359"/>
      <c r="R48" s="363" t="str">
        <f>IF(COUNTIF(F47,"看護職員"),"基準・基準_加・医ケア基本報酬・医療連携",IF(COUNTIF(プルダウン・リスト!$C$32:$C$40,'別紙2-1　勤務体制・勤務形態一覧表（児通所）'!F47),"基準職員","－"))</f>
        <v>－</v>
      </c>
      <c r="S48" s="364"/>
      <c r="T48" s="365"/>
      <c r="U48" s="117"/>
      <c r="V48" s="118"/>
      <c r="W48" s="118"/>
      <c r="X48" s="118"/>
      <c r="Y48" s="118"/>
      <c r="Z48" s="118"/>
      <c r="AA48" s="119"/>
      <c r="AB48" s="117"/>
      <c r="AC48" s="118"/>
      <c r="AD48" s="118"/>
      <c r="AE48" s="118"/>
      <c r="AF48" s="118"/>
      <c r="AG48" s="118"/>
      <c r="AH48" s="119"/>
      <c r="AI48" s="117"/>
      <c r="AJ48" s="118"/>
      <c r="AK48" s="118"/>
      <c r="AL48" s="118"/>
      <c r="AM48" s="118"/>
      <c r="AN48" s="118"/>
      <c r="AO48" s="119"/>
      <c r="AP48" s="117"/>
      <c r="AQ48" s="118"/>
      <c r="AR48" s="118"/>
      <c r="AS48" s="118"/>
      <c r="AT48" s="118"/>
      <c r="AU48" s="118"/>
      <c r="AV48" s="119"/>
      <c r="AW48" s="117"/>
      <c r="AX48" s="118"/>
      <c r="AY48" s="119"/>
      <c r="AZ48" s="190"/>
      <c r="BA48" s="191"/>
      <c r="BB48" s="192"/>
      <c r="BC48" s="193"/>
      <c r="BD48" s="194"/>
      <c r="BE48" s="322"/>
      <c r="BF48" s="323"/>
      <c r="BG48" s="323"/>
      <c r="BH48" s="323"/>
      <c r="BI48" s="324"/>
      <c r="BJ48" s="329"/>
    </row>
    <row r="49" spans="2:63" ht="20.25" customHeight="1" x14ac:dyDescent="0.4">
      <c r="B49" s="311">
        <f>B46+1</f>
        <v>10</v>
      </c>
      <c r="C49" s="294"/>
      <c r="D49" s="295"/>
      <c r="E49" s="296"/>
      <c r="F49" s="240"/>
      <c r="G49" s="321"/>
      <c r="H49" s="312"/>
      <c r="I49" s="313"/>
      <c r="J49" s="313"/>
      <c r="K49" s="314"/>
      <c r="L49" s="356"/>
      <c r="M49" s="355"/>
      <c r="N49" s="330"/>
      <c r="O49" s="331"/>
      <c r="P49" s="331"/>
      <c r="Q49" s="332"/>
      <c r="R49" s="360" t="s">
        <v>23</v>
      </c>
      <c r="S49" s="361"/>
      <c r="T49" s="362"/>
      <c r="U49" s="37"/>
      <c r="V49" s="38"/>
      <c r="W49" s="38"/>
      <c r="X49" s="38"/>
      <c r="Y49" s="38"/>
      <c r="Z49" s="38"/>
      <c r="AA49" s="39"/>
      <c r="AB49" s="37"/>
      <c r="AC49" s="38"/>
      <c r="AD49" s="38"/>
      <c r="AE49" s="38"/>
      <c r="AF49" s="38"/>
      <c r="AG49" s="38"/>
      <c r="AH49" s="39"/>
      <c r="AI49" s="37"/>
      <c r="AJ49" s="38"/>
      <c r="AK49" s="38"/>
      <c r="AL49" s="38"/>
      <c r="AM49" s="38"/>
      <c r="AN49" s="38"/>
      <c r="AO49" s="39"/>
      <c r="AP49" s="37"/>
      <c r="AQ49" s="38"/>
      <c r="AR49" s="38"/>
      <c r="AS49" s="38"/>
      <c r="AT49" s="38"/>
      <c r="AU49" s="38"/>
      <c r="AV49" s="39"/>
      <c r="AW49" s="37"/>
      <c r="AX49" s="38"/>
      <c r="AY49" s="39"/>
      <c r="AZ49" s="195"/>
      <c r="BA49" s="196"/>
      <c r="BB49" s="197"/>
      <c r="BC49" s="198"/>
      <c r="BD49" s="199"/>
      <c r="BE49" s="322"/>
      <c r="BF49" s="323"/>
      <c r="BG49" s="323"/>
      <c r="BH49" s="323"/>
      <c r="BI49" s="324"/>
      <c r="BJ49" s="329"/>
    </row>
    <row r="50" spans="2:63" ht="20.25" customHeight="1" x14ac:dyDescent="0.4">
      <c r="B50" s="311"/>
      <c r="C50" s="297"/>
      <c r="D50" s="298"/>
      <c r="E50" s="299"/>
      <c r="F50" s="166">
        <f>C49</f>
        <v>0</v>
      </c>
      <c r="G50" s="321"/>
      <c r="H50" s="315"/>
      <c r="I50" s="316"/>
      <c r="J50" s="316"/>
      <c r="K50" s="317"/>
      <c r="L50" s="356"/>
      <c r="M50" s="355"/>
      <c r="N50" s="345"/>
      <c r="O50" s="346"/>
      <c r="P50" s="346"/>
      <c r="Q50" s="347"/>
      <c r="R50" s="366" t="s">
        <v>9</v>
      </c>
      <c r="S50" s="367"/>
      <c r="T50" s="368"/>
      <c r="U50" s="248" t="str">
        <f>IF(U49="","",IF(OR(U49="常-休1",U49="常-休2",U49="常-休3"),IF(OR($G49="非・専",$G49="非・兼"),"-",VLOOKUP(U49,'シフト記号表（勤務時間帯)'!$D$5:$L$45,9,FALSE)),VLOOKUP(U49,'シフト記号表（勤務時間帯)'!$D$5:$L$45,9,FALSE)))</f>
        <v/>
      </c>
      <c r="V50" s="249" t="str">
        <f>IF(V49="","",IF(OR(V49="常-休1",V49="常-休2",V49="常-休3"),IF(OR($G49="非・専",$G49="非・兼"),"-",VLOOKUP(V49,'シフト記号表（勤務時間帯)'!$D$5:$L$45,9,FALSE)),VLOOKUP(V49,'シフト記号表（勤務時間帯)'!$D$5:$L$45,9,FALSE)))</f>
        <v/>
      </c>
      <c r="W50" s="256" t="str">
        <f>IF(W49="","",IF(OR(W49="常-休1",W49="常-休2",W49="常-休3"),IF(OR($G49="非・専",$G49="非・兼"),"-",VLOOKUP(W49,'シフト記号表（勤務時間帯)'!$D$5:$L$45,9,FALSE)),VLOOKUP(W49,'シフト記号表（勤務時間帯)'!$D$5:$L$45,9,FALSE)))</f>
        <v/>
      </c>
      <c r="X50" s="256" t="str">
        <f>IF(X49="","",IF(OR(X49="常-休1",X49="常-休2",X49="常-休3"),IF(OR($G49="非・専",$G49="非・兼"),"-",VLOOKUP(X49,'シフト記号表（勤務時間帯)'!$D$5:$L$45,9,FALSE)),VLOOKUP(X49,'シフト記号表（勤務時間帯)'!$D$5:$L$45,9,FALSE)))</f>
        <v/>
      </c>
      <c r="Y50" s="256" t="str">
        <f>IF(Y49="","",IF(OR(Y49="常-休1",Y49="常-休2",Y49="常-休3"),IF(OR($G49="非・専",$G49="非・兼"),"-",VLOOKUP(Y49,'シフト記号表（勤務時間帯)'!$D$5:$L$45,9,FALSE)),VLOOKUP(Y49,'シフト記号表（勤務時間帯)'!$D$5:$L$45,9,FALSE)))</f>
        <v/>
      </c>
      <c r="Z50" s="256" t="str">
        <f>IF(Z49="","",IF(OR(Z49="常-休1",Z49="常-休2",Z49="常-休3"),IF(OR($G49="非・専",$G49="非・兼"),"-",VLOOKUP(Z49,'シフト記号表（勤務時間帯)'!$D$5:$L$45,9,FALSE)),VLOOKUP(Z49,'シフト記号表（勤務時間帯)'!$D$5:$L$45,9,FALSE)))</f>
        <v/>
      </c>
      <c r="AA50" s="257" t="str">
        <f>IF(AA49="","",IF(OR(AA49="常-休1",AA49="常-休2",AA49="常-休3"),IF(OR($G49="非・専",$G49="非・兼"),"-",VLOOKUP(AA49,'シフト記号表（勤務時間帯)'!$D$5:$L$45,9,FALSE)),VLOOKUP(AA49,'シフト記号表（勤務時間帯)'!$D$5:$L$45,9,FALSE)))</f>
        <v/>
      </c>
      <c r="AB50" s="258" t="str">
        <f>IF(AB49="","",IF(OR(AB49="常-休1",AB49="常-休2",AB49="常-休3"),IF(OR($G49="非・専",$G49="非・兼"),"-",VLOOKUP(AB49,'シフト記号表（勤務時間帯)'!$D$5:$L$45,9,FALSE)),VLOOKUP(AB49,'シフト記号表（勤務時間帯)'!$D$5:$L$45,9,FALSE)))</f>
        <v/>
      </c>
      <c r="AC50" s="256" t="str">
        <f>IF(AC49="","",IF(OR(AC49="常-休1",AC49="常-休2",AC49="常-休3"),IF(OR($G49="非・専",$G49="非・兼"),"-",VLOOKUP(AC49,'シフト記号表（勤務時間帯)'!$D$5:$L$45,9,FALSE)),VLOOKUP(AC49,'シフト記号表（勤務時間帯)'!$D$5:$L$45,9,FALSE)))</f>
        <v/>
      </c>
      <c r="AD50" s="256" t="str">
        <f>IF(AD49="","",IF(OR(AD49="常-休1",AD49="常-休2",AD49="常-休3"),IF(OR($G49="非・専",$G49="非・兼"),"-",VLOOKUP(AD49,'シフト記号表（勤務時間帯)'!$D$5:$L$45,9,FALSE)),VLOOKUP(AD49,'シフト記号表（勤務時間帯)'!$D$5:$L$45,9,FALSE)))</f>
        <v/>
      </c>
      <c r="AE50" s="256" t="str">
        <f>IF(AE49="","",IF(OR(AE49="常-休1",AE49="常-休2",AE49="常-休3"),IF(OR($G49="非・専",$G49="非・兼"),"-",VLOOKUP(AE49,'シフト記号表（勤務時間帯)'!$D$5:$L$45,9,FALSE)),VLOOKUP(AE49,'シフト記号表（勤務時間帯)'!$D$5:$L$45,9,FALSE)))</f>
        <v/>
      </c>
      <c r="AF50" s="256" t="str">
        <f>IF(AF49="","",IF(OR(AF49="常-休1",AF49="常-休2",AF49="常-休3"),IF(OR($G49="非・専",$G49="非・兼"),"-",VLOOKUP(AF49,'シフト記号表（勤務時間帯)'!$D$5:$L$45,9,FALSE)),VLOOKUP(AF49,'シフト記号表（勤務時間帯)'!$D$5:$L$45,9,FALSE)))</f>
        <v/>
      </c>
      <c r="AG50" s="256" t="str">
        <f>IF(AG49="","",IF(OR(AG49="常-休1",AG49="常-休2",AG49="常-休3"),IF(OR($G49="非・専",$G49="非・兼"),"-",VLOOKUP(AG49,'シフト記号表（勤務時間帯)'!$D$5:$L$45,9,FALSE)),VLOOKUP(AG49,'シフト記号表（勤務時間帯)'!$D$5:$L$45,9,FALSE)))</f>
        <v/>
      </c>
      <c r="AH50" s="257" t="str">
        <f>IF(AH49="","",IF(OR(AH49="常-休1",AH49="常-休2",AH49="常-休3"),IF(OR($G49="非・専",$G49="非・兼"),"-",VLOOKUP(AH49,'シフト記号表（勤務時間帯)'!$D$5:$L$45,9,FALSE)),VLOOKUP(AH49,'シフト記号表（勤務時間帯)'!$D$5:$L$45,9,FALSE)))</f>
        <v/>
      </c>
      <c r="AI50" s="258" t="str">
        <f>IF(AI49="","",IF(OR(AI49="常-休1",AI49="常-休2",AI49="常-休3"),IF(OR($G49="非・専",$G49="非・兼"),"-",VLOOKUP(AI49,'シフト記号表（勤務時間帯)'!$D$5:$L$45,9,FALSE)),VLOOKUP(AI49,'シフト記号表（勤務時間帯)'!$D$5:$L$45,9,FALSE)))</f>
        <v/>
      </c>
      <c r="AJ50" s="256" t="str">
        <f>IF(AJ49="","",IF(OR(AJ49="常-休1",AJ49="常-休2",AJ49="常-休3"),IF(OR($G49="非・専",$G49="非・兼"),"-",VLOOKUP(AJ49,'シフト記号表（勤務時間帯)'!$D$5:$L$45,9,FALSE)),VLOOKUP(AJ49,'シフト記号表（勤務時間帯)'!$D$5:$L$45,9,FALSE)))</f>
        <v/>
      </c>
      <c r="AK50" s="256" t="str">
        <f>IF(AK49="","",IF(OR(AK49="常-休1",AK49="常-休2",AK49="常-休3"),IF(OR($G49="非・専",$G49="非・兼"),"-",VLOOKUP(AK49,'シフト記号表（勤務時間帯)'!$D$5:$L$45,9,FALSE)),VLOOKUP(AK49,'シフト記号表（勤務時間帯)'!$D$5:$L$45,9,FALSE)))</f>
        <v/>
      </c>
      <c r="AL50" s="256" t="str">
        <f>IF(AL49="","",IF(OR(AL49="常-休1",AL49="常-休2",AL49="常-休3"),IF(OR($G49="非・専",$G49="非・兼"),"-",VLOOKUP(AL49,'シフト記号表（勤務時間帯)'!$D$5:$L$45,9,FALSE)),VLOOKUP(AL49,'シフト記号表（勤務時間帯)'!$D$5:$L$45,9,FALSE)))</f>
        <v/>
      </c>
      <c r="AM50" s="256" t="str">
        <f>IF(AM49="","",IF(OR(AM49="常-休1",AM49="常-休2",AM49="常-休3"),IF(OR($G49="非・専",$G49="非・兼"),"-",VLOOKUP(AM49,'シフト記号表（勤務時間帯)'!$D$5:$L$45,9,FALSE)),VLOOKUP(AM49,'シフト記号表（勤務時間帯)'!$D$5:$L$45,9,FALSE)))</f>
        <v/>
      </c>
      <c r="AN50" s="256" t="str">
        <f>IF(AN49="","",IF(OR(AN49="常-休1",AN49="常-休2",AN49="常-休3"),IF(OR($G49="非・専",$G49="非・兼"),"-",VLOOKUP(AN49,'シフト記号表（勤務時間帯)'!$D$5:$L$45,9,FALSE)),VLOOKUP(AN49,'シフト記号表（勤務時間帯)'!$D$5:$L$45,9,FALSE)))</f>
        <v/>
      </c>
      <c r="AO50" s="257" t="str">
        <f>IF(AO49="","",IF(OR(AO49="常-休1",AO49="常-休2",AO49="常-休3"),IF(OR($G49="非・専",$G49="非・兼"),"-",VLOOKUP(AO49,'シフト記号表（勤務時間帯)'!$D$5:$L$45,9,FALSE)),VLOOKUP(AO49,'シフト記号表（勤務時間帯)'!$D$5:$L$45,9,FALSE)))</f>
        <v/>
      </c>
      <c r="AP50" s="258" t="str">
        <f>IF(AP49="","",IF(OR(AP49="常-休1",AP49="常-休2",AP49="常-休3"),IF(OR($G49="非・専",$G49="非・兼"),"-",VLOOKUP(AP49,'シフト記号表（勤務時間帯)'!$D$5:$L$45,9,FALSE)),VLOOKUP(AP49,'シフト記号表（勤務時間帯)'!$D$5:$L$45,9,FALSE)))</f>
        <v/>
      </c>
      <c r="AQ50" s="256" t="str">
        <f>IF(AQ49="","",IF(OR(AQ49="常-休1",AQ49="常-休2",AQ49="常-休3"),IF(OR($G49="非・専",$G49="非・兼"),"-",VLOOKUP(AQ49,'シフト記号表（勤務時間帯)'!$D$5:$L$45,9,FALSE)),VLOOKUP(AQ49,'シフト記号表（勤務時間帯)'!$D$5:$L$45,9,FALSE)))</f>
        <v/>
      </c>
      <c r="AR50" s="256" t="str">
        <f>IF(AR49="","",IF(OR(AR49="常-休1",AR49="常-休2",AR49="常-休3"),IF(OR($G49="非・専",$G49="非・兼"),"-",VLOOKUP(AR49,'シフト記号表（勤務時間帯)'!$D$5:$L$45,9,FALSE)),VLOOKUP(AR49,'シフト記号表（勤務時間帯)'!$D$5:$L$45,9,FALSE)))</f>
        <v/>
      </c>
      <c r="AS50" s="256" t="str">
        <f>IF(AS49="","",IF(OR(AS49="常-休1",AS49="常-休2",AS49="常-休3"),IF(OR($G49="非・専",$G49="非・兼"),"-",VLOOKUP(AS49,'シフト記号表（勤務時間帯)'!$D$5:$L$45,9,FALSE)),VLOOKUP(AS49,'シフト記号表（勤務時間帯)'!$D$5:$L$45,9,FALSE)))</f>
        <v/>
      </c>
      <c r="AT50" s="256" t="str">
        <f>IF(AT49="","",IF(OR(AT49="常-休1",AT49="常-休2",AT49="常-休3"),IF(OR($G49="非・専",$G49="非・兼"),"-",VLOOKUP(AT49,'シフト記号表（勤務時間帯)'!$D$5:$L$45,9,FALSE)),VLOOKUP(AT49,'シフト記号表（勤務時間帯)'!$D$5:$L$45,9,FALSE)))</f>
        <v/>
      </c>
      <c r="AU50" s="256" t="str">
        <f>IF(AU49="","",IF(OR(AU49="常-休1",AU49="常-休2",AU49="常-休3"),IF(OR($G49="非・専",$G49="非・兼"),"-",VLOOKUP(AU49,'シフト記号表（勤務時間帯)'!$D$5:$L$45,9,FALSE)),VLOOKUP(AU49,'シフト記号表（勤務時間帯)'!$D$5:$L$45,9,FALSE)))</f>
        <v/>
      </c>
      <c r="AV50" s="257" t="str">
        <f>IF(AV49="","",IF(OR(AV49="常-休1",AV49="常-休2",AV49="常-休3"),IF(OR($G49="非・専",$G49="非・兼"),"-",VLOOKUP(AV49,'シフト記号表（勤務時間帯)'!$D$5:$L$45,9,FALSE)),VLOOKUP(AV49,'シフト記号表（勤務時間帯)'!$D$5:$L$45,9,FALSE)))</f>
        <v/>
      </c>
      <c r="AW50" s="258" t="str">
        <f>IF(AW49="","",IF(OR(AW49="常-休1",AW49="常-休2",AW49="常-休3"),IF(OR($G49="非・専",$G49="非・兼"),"-",VLOOKUP(AW49,'シフト記号表（勤務時間帯)'!$D$5:$L$45,9,FALSE)),VLOOKUP(AW49,'シフト記号表（勤務時間帯)'!$D$5:$L$45,9,FALSE)))</f>
        <v/>
      </c>
      <c r="AX50" s="256" t="str">
        <f>IF(AX49="","",IF(OR(AX49="常-休1",AX49="常-休2",AX49="常-休3"),IF(OR($G49="非・専",$G49="非・兼"),"-",VLOOKUP(AX49,'シフト記号表（勤務時間帯)'!$D$5:$L$45,9,FALSE)),VLOOKUP(AX49,'シフト記号表（勤務時間帯)'!$D$5:$L$45,9,FALSE)))</f>
        <v/>
      </c>
      <c r="AY50" s="257" t="str">
        <f>IF(AY49="","",IF(OR(AY49="常-休1",AY49="常-休2",AY49="常-休3"),IF(OR($G49="非・専",$G49="非・兼"),"-",VLOOKUP(AY49,'シフト記号表（勤務時間帯)'!$D$5:$L$45,9,FALSE)),VLOOKUP(AY49,'シフト記号表（勤務時間帯)'!$D$5:$L$45,9,FALSE)))</f>
        <v/>
      </c>
      <c r="AZ50" s="186">
        <f>IF($BE$3="予定",SUM(U50:AV50),IF($BE$3="実績",SUM(U50:AY50),""))</f>
        <v>0</v>
      </c>
      <c r="BA50" s="205">
        <f>AZ50-SUMIF(U51:AY51,"基準",U50:AY50)-SUMIF(U51:AY51,"医ケア",U50:AY50)-SUMIF(U51:AY51,"医連携",U50:AY50)</f>
        <v>0</v>
      </c>
      <c r="BB50" s="188">
        <f>SUMIF(U51:AY51,"基準",U50:AY50)</f>
        <v>0</v>
      </c>
      <c r="BC50" s="189">
        <f>AZ50/$BE$6</f>
        <v>0</v>
      </c>
      <c r="BD50" s="207">
        <f>BA50/$BE$6</f>
        <v>0</v>
      </c>
      <c r="BE50" s="322"/>
      <c r="BF50" s="323"/>
      <c r="BG50" s="323"/>
      <c r="BH50" s="323"/>
      <c r="BI50" s="324"/>
      <c r="BJ50" s="329"/>
    </row>
    <row r="51" spans="2:63" ht="20.25" customHeight="1" x14ac:dyDescent="0.4">
      <c r="B51" s="311"/>
      <c r="C51" s="300"/>
      <c r="D51" s="301"/>
      <c r="E51" s="302"/>
      <c r="F51" s="242"/>
      <c r="G51" s="321"/>
      <c r="H51" s="318"/>
      <c r="I51" s="319"/>
      <c r="J51" s="319"/>
      <c r="K51" s="320"/>
      <c r="L51" s="356"/>
      <c r="M51" s="355"/>
      <c r="N51" s="357"/>
      <c r="O51" s="358"/>
      <c r="P51" s="358"/>
      <c r="Q51" s="359"/>
      <c r="R51" s="363" t="str">
        <f>IF(COUNTIF(F50,"看護職員"),"基準・基準_加・医ケア基本報酬・医療連携",IF(COUNTIF(プルダウン・リスト!$C$32:$C$40,'別紙2-1　勤務体制・勤務形態一覧表（児通所）'!F50),"基準職員","－"))</f>
        <v>－</v>
      </c>
      <c r="S51" s="364"/>
      <c r="T51" s="365"/>
      <c r="U51" s="117"/>
      <c r="V51" s="118"/>
      <c r="W51" s="118"/>
      <c r="X51" s="118"/>
      <c r="Y51" s="118"/>
      <c r="Z51" s="118"/>
      <c r="AA51" s="119"/>
      <c r="AB51" s="117"/>
      <c r="AC51" s="118"/>
      <c r="AD51" s="118"/>
      <c r="AE51" s="118"/>
      <c r="AF51" s="118"/>
      <c r="AG51" s="118"/>
      <c r="AH51" s="119"/>
      <c r="AI51" s="117"/>
      <c r="AJ51" s="118"/>
      <c r="AK51" s="118"/>
      <c r="AL51" s="118"/>
      <c r="AM51" s="118"/>
      <c r="AN51" s="118"/>
      <c r="AO51" s="119"/>
      <c r="AP51" s="117"/>
      <c r="AQ51" s="118"/>
      <c r="AR51" s="118"/>
      <c r="AS51" s="118"/>
      <c r="AT51" s="118"/>
      <c r="AU51" s="118"/>
      <c r="AV51" s="119"/>
      <c r="AW51" s="117"/>
      <c r="AX51" s="118"/>
      <c r="AY51" s="119"/>
      <c r="AZ51" s="190"/>
      <c r="BA51" s="191"/>
      <c r="BB51" s="192"/>
      <c r="BC51" s="193"/>
      <c r="BD51" s="194"/>
      <c r="BE51" s="322"/>
      <c r="BF51" s="323"/>
      <c r="BG51" s="323"/>
      <c r="BH51" s="323"/>
      <c r="BI51" s="324"/>
      <c r="BJ51" s="329"/>
    </row>
    <row r="52" spans="2:63" ht="20.25" customHeight="1" x14ac:dyDescent="0.4">
      <c r="B52" s="311">
        <f>B49+1</f>
        <v>11</v>
      </c>
      <c r="C52" s="294"/>
      <c r="D52" s="295"/>
      <c r="E52" s="296"/>
      <c r="F52" s="240"/>
      <c r="G52" s="321"/>
      <c r="H52" s="312"/>
      <c r="I52" s="313"/>
      <c r="J52" s="313"/>
      <c r="K52" s="314"/>
      <c r="L52" s="356"/>
      <c r="M52" s="355"/>
      <c r="N52" s="330"/>
      <c r="O52" s="331"/>
      <c r="P52" s="331"/>
      <c r="Q52" s="332"/>
      <c r="R52" s="360" t="s">
        <v>23</v>
      </c>
      <c r="S52" s="361"/>
      <c r="T52" s="362"/>
      <c r="U52" s="37"/>
      <c r="V52" s="38"/>
      <c r="W52" s="38"/>
      <c r="X52" s="38"/>
      <c r="Y52" s="38"/>
      <c r="Z52" s="38"/>
      <c r="AA52" s="39"/>
      <c r="AB52" s="37"/>
      <c r="AC52" s="38"/>
      <c r="AD52" s="38"/>
      <c r="AE52" s="38"/>
      <c r="AF52" s="38"/>
      <c r="AG52" s="38"/>
      <c r="AH52" s="39"/>
      <c r="AI52" s="37"/>
      <c r="AJ52" s="38"/>
      <c r="AK52" s="38"/>
      <c r="AL52" s="38"/>
      <c r="AM52" s="38"/>
      <c r="AN52" s="38"/>
      <c r="AO52" s="39"/>
      <c r="AP52" s="37"/>
      <c r="AQ52" s="38"/>
      <c r="AR52" s="38"/>
      <c r="AS52" s="38"/>
      <c r="AT52" s="38"/>
      <c r="AU52" s="38"/>
      <c r="AV52" s="39"/>
      <c r="AW52" s="37"/>
      <c r="AX52" s="38"/>
      <c r="AY52" s="39"/>
      <c r="AZ52" s="195"/>
      <c r="BA52" s="196"/>
      <c r="BB52" s="197"/>
      <c r="BC52" s="198"/>
      <c r="BD52" s="199"/>
      <c r="BE52" s="322"/>
      <c r="BF52" s="323"/>
      <c r="BG52" s="323"/>
      <c r="BH52" s="323"/>
      <c r="BI52" s="324"/>
      <c r="BJ52" s="329"/>
    </row>
    <row r="53" spans="2:63" ht="20.25" customHeight="1" x14ac:dyDescent="0.4">
      <c r="B53" s="311"/>
      <c r="C53" s="297"/>
      <c r="D53" s="298"/>
      <c r="E53" s="299"/>
      <c r="F53" s="166">
        <f>C52</f>
        <v>0</v>
      </c>
      <c r="G53" s="321"/>
      <c r="H53" s="315"/>
      <c r="I53" s="316"/>
      <c r="J53" s="316"/>
      <c r="K53" s="317"/>
      <c r="L53" s="356"/>
      <c r="M53" s="355"/>
      <c r="N53" s="345"/>
      <c r="O53" s="346"/>
      <c r="P53" s="346"/>
      <c r="Q53" s="347"/>
      <c r="R53" s="366" t="s">
        <v>9</v>
      </c>
      <c r="S53" s="367"/>
      <c r="T53" s="368"/>
      <c r="U53" s="248" t="str">
        <f>IF(U52="","",IF(OR(U52="常-休1",U52="常-休2",U52="常-休3"),IF(OR($G52="非・専",$G52="非・兼"),"-",VLOOKUP(U52,'シフト記号表（勤務時間帯)'!$D$5:$L$45,9,FALSE)),VLOOKUP(U52,'シフト記号表（勤務時間帯)'!$D$5:$L$45,9,FALSE)))</f>
        <v/>
      </c>
      <c r="V53" s="249" t="str">
        <f>IF(V52="","",IF(OR(V52="常-休1",V52="常-休2",V52="常-休3"),IF(OR($G52="非・専",$G52="非・兼"),"-",VLOOKUP(V52,'シフト記号表（勤務時間帯)'!$D$5:$L$45,9,FALSE)),VLOOKUP(V52,'シフト記号表（勤務時間帯)'!$D$5:$L$45,9,FALSE)))</f>
        <v/>
      </c>
      <c r="W53" s="256" t="str">
        <f>IF(W52="","",IF(OR(W52="常-休1",W52="常-休2",W52="常-休3"),IF(OR($G52="非・専",$G52="非・兼"),"-",VLOOKUP(W52,'シフト記号表（勤務時間帯)'!$D$5:$L$45,9,FALSE)),VLOOKUP(W52,'シフト記号表（勤務時間帯)'!$D$5:$L$45,9,FALSE)))</f>
        <v/>
      </c>
      <c r="X53" s="256" t="str">
        <f>IF(X52="","",IF(OR(X52="常-休1",X52="常-休2",X52="常-休3"),IF(OR($G52="非・専",$G52="非・兼"),"-",VLOOKUP(X52,'シフト記号表（勤務時間帯)'!$D$5:$L$45,9,FALSE)),VLOOKUP(X52,'シフト記号表（勤務時間帯)'!$D$5:$L$45,9,FALSE)))</f>
        <v/>
      </c>
      <c r="Y53" s="256" t="str">
        <f>IF(Y52="","",IF(OR(Y52="常-休1",Y52="常-休2",Y52="常-休3"),IF(OR($G52="非・専",$G52="非・兼"),"-",VLOOKUP(Y52,'シフト記号表（勤務時間帯)'!$D$5:$L$45,9,FALSE)),VLOOKUP(Y52,'シフト記号表（勤務時間帯)'!$D$5:$L$45,9,FALSE)))</f>
        <v/>
      </c>
      <c r="Z53" s="256" t="str">
        <f>IF(Z52="","",IF(OR(Z52="常-休1",Z52="常-休2",Z52="常-休3"),IF(OR($G52="非・専",$G52="非・兼"),"-",VLOOKUP(Z52,'シフト記号表（勤務時間帯)'!$D$5:$L$45,9,FALSE)),VLOOKUP(Z52,'シフト記号表（勤務時間帯)'!$D$5:$L$45,9,FALSE)))</f>
        <v/>
      </c>
      <c r="AA53" s="257" t="str">
        <f>IF(AA52="","",IF(OR(AA52="常-休1",AA52="常-休2",AA52="常-休3"),IF(OR($G52="非・専",$G52="非・兼"),"-",VLOOKUP(AA52,'シフト記号表（勤務時間帯)'!$D$5:$L$45,9,FALSE)),VLOOKUP(AA52,'シフト記号表（勤務時間帯)'!$D$5:$L$45,9,FALSE)))</f>
        <v/>
      </c>
      <c r="AB53" s="258" t="str">
        <f>IF(AB52="","",IF(OR(AB52="常-休1",AB52="常-休2",AB52="常-休3"),IF(OR($G52="非・専",$G52="非・兼"),"-",VLOOKUP(AB52,'シフト記号表（勤務時間帯)'!$D$5:$L$45,9,FALSE)),VLOOKUP(AB52,'シフト記号表（勤務時間帯)'!$D$5:$L$45,9,FALSE)))</f>
        <v/>
      </c>
      <c r="AC53" s="256" t="str">
        <f>IF(AC52="","",IF(OR(AC52="常-休1",AC52="常-休2",AC52="常-休3"),IF(OR($G52="非・専",$G52="非・兼"),"-",VLOOKUP(AC52,'シフト記号表（勤務時間帯)'!$D$5:$L$45,9,FALSE)),VLOOKUP(AC52,'シフト記号表（勤務時間帯)'!$D$5:$L$45,9,FALSE)))</f>
        <v/>
      </c>
      <c r="AD53" s="256" t="str">
        <f>IF(AD52="","",IF(OR(AD52="常-休1",AD52="常-休2",AD52="常-休3"),IF(OR($G52="非・専",$G52="非・兼"),"-",VLOOKUP(AD52,'シフト記号表（勤務時間帯)'!$D$5:$L$45,9,FALSE)),VLOOKUP(AD52,'シフト記号表（勤務時間帯)'!$D$5:$L$45,9,FALSE)))</f>
        <v/>
      </c>
      <c r="AE53" s="256" t="str">
        <f>IF(AE52="","",IF(OR(AE52="常-休1",AE52="常-休2",AE52="常-休3"),IF(OR($G52="非・専",$G52="非・兼"),"-",VLOOKUP(AE52,'シフト記号表（勤務時間帯)'!$D$5:$L$45,9,FALSE)),VLOOKUP(AE52,'シフト記号表（勤務時間帯)'!$D$5:$L$45,9,FALSE)))</f>
        <v/>
      </c>
      <c r="AF53" s="256" t="str">
        <f>IF(AF52="","",IF(OR(AF52="常-休1",AF52="常-休2",AF52="常-休3"),IF(OR($G52="非・専",$G52="非・兼"),"-",VLOOKUP(AF52,'シフト記号表（勤務時間帯)'!$D$5:$L$45,9,FALSE)),VLOOKUP(AF52,'シフト記号表（勤務時間帯)'!$D$5:$L$45,9,FALSE)))</f>
        <v/>
      </c>
      <c r="AG53" s="256" t="str">
        <f>IF(AG52="","",IF(OR(AG52="常-休1",AG52="常-休2",AG52="常-休3"),IF(OR($G52="非・専",$G52="非・兼"),"-",VLOOKUP(AG52,'シフト記号表（勤務時間帯)'!$D$5:$L$45,9,FALSE)),VLOOKUP(AG52,'シフト記号表（勤務時間帯)'!$D$5:$L$45,9,FALSE)))</f>
        <v/>
      </c>
      <c r="AH53" s="257" t="str">
        <f>IF(AH52="","",IF(OR(AH52="常-休1",AH52="常-休2",AH52="常-休3"),IF(OR($G52="非・専",$G52="非・兼"),"-",VLOOKUP(AH52,'シフト記号表（勤務時間帯)'!$D$5:$L$45,9,FALSE)),VLOOKUP(AH52,'シフト記号表（勤務時間帯)'!$D$5:$L$45,9,FALSE)))</f>
        <v/>
      </c>
      <c r="AI53" s="258" t="str">
        <f>IF(AI52="","",IF(OR(AI52="常-休1",AI52="常-休2",AI52="常-休3"),IF(OR($G52="非・専",$G52="非・兼"),"-",VLOOKUP(AI52,'シフト記号表（勤務時間帯)'!$D$5:$L$45,9,FALSE)),VLOOKUP(AI52,'シフト記号表（勤務時間帯)'!$D$5:$L$45,9,FALSE)))</f>
        <v/>
      </c>
      <c r="AJ53" s="256" t="str">
        <f>IF(AJ52="","",IF(OR(AJ52="常-休1",AJ52="常-休2",AJ52="常-休3"),IF(OR($G52="非・専",$G52="非・兼"),"-",VLOOKUP(AJ52,'シフト記号表（勤務時間帯)'!$D$5:$L$45,9,FALSE)),VLOOKUP(AJ52,'シフト記号表（勤務時間帯)'!$D$5:$L$45,9,FALSE)))</f>
        <v/>
      </c>
      <c r="AK53" s="256" t="str">
        <f>IF(AK52="","",IF(OR(AK52="常-休1",AK52="常-休2",AK52="常-休3"),IF(OR($G52="非・専",$G52="非・兼"),"-",VLOOKUP(AK52,'シフト記号表（勤務時間帯)'!$D$5:$L$45,9,FALSE)),VLOOKUP(AK52,'シフト記号表（勤務時間帯)'!$D$5:$L$45,9,FALSE)))</f>
        <v/>
      </c>
      <c r="AL53" s="256" t="str">
        <f>IF(AL52="","",IF(OR(AL52="常-休1",AL52="常-休2",AL52="常-休3"),IF(OR($G52="非・専",$G52="非・兼"),"-",VLOOKUP(AL52,'シフト記号表（勤務時間帯)'!$D$5:$L$45,9,FALSE)),VLOOKUP(AL52,'シフト記号表（勤務時間帯)'!$D$5:$L$45,9,FALSE)))</f>
        <v/>
      </c>
      <c r="AM53" s="256" t="str">
        <f>IF(AM52="","",IF(OR(AM52="常-休1",AM52="常-休2",AM52="常-休3"),IF(OR($G52="非・専",$G52="非・兼"),"-",VLOOKUP(AM52,'シフト記号表（勤務時間帯)'!$D$5:$L$45,9,FALSE)),VLOOKUP(AM52,'シフト記号表（勤務時間帯)'!$D$5:$L$45,9,FALSE)))</f>
        <v/>
      </c>
      <c r="AN53" s="256" t="str">
        <f>IF(AN52="","",IF(OR(AN52="常-休1",AN52="常-休2",AN52="常-休3"),IF(OR($G52="非・専",$G52="非・兼"),"-",VLOOKUP(AN52,'シフト記号表（勤務時間帯)'!$D$5:$L$45,9,FALSE)),VLOOKUP(AN52,'シフト記号表（勤務時間帯)'!$D$5:$L$45,9,FALSE)))</f>
        <v/>
      </c>
      <c r="AO53" s="257" t="str">
        <f>IF(AO52="","",IF(OR(AO52="常-休1",AO52="常-休2",AO52="常-休3"),IF(OR($G52="非・専",$G52="非・兼"),"-",VLOOKUP(AO52,'シフト記号表（勤務時間帯)'!$D$5:$L$45,9,FALSE)),VLOOKUP(AO52,'シフト記号表（勤務時間帯)'!$D$5:$L$45,9,FALSE)))</f>
        <v/>
      </c>
      <c r="AP53" s="258" t="str">
        <f>IF(AP52="","",IF(OR(AP52="常-休1",AP52="常-休2",AP52="常-休3"),IF(OR($G52="非・専",$G52="非・兼"),"-",VLOOKUP(AP52,'シフト記号表（勤務時間帯)'!$D$5:$L$45,9,FALSE)),VLOOKUP(AP52,'シフト記号表（勤務時間帯)'!$D$5:$L$45,9,FALSE)))</f>
        <v/>
      </c>
      <c r="AQ53" s="256" t="str">
        <f>IF(AQ52="","",IF(OR(AQ52="常-休1",AQ52="常-休2",AQ52="常-休3"),IF(OR($G52="非・専",$G52="非・兼"),"-",VLOOKUP(AQ52,'シフト記号表（勤務時間帯)'!$D$5:$L$45,9,FALSE)),VLOOKUP(AQ52,'シフト記号表（勤務時間帯)'!$D$5:$L$45,9,FALSE)))</f>
        <v/>
      </c>
      <c r="AR53" s="256" t="str">
        <f>IF(AR52="","",IF(OR(AR52="常-休1",AR52="常-休2",AR52="常-休3"),IF(OR($G52="非・専",$G52="非・兼"),"-",VLOOKUP(AR52,'シフト記号表（勤務時間帯)'!$D$5:$L$45,9,FALSE)),VLOOKUP(AR52,'シフト記号表（勤務時間帯)'!$D$5:$L$45,9,FALSE)))</f>
        <v/>
      </c>
      <c r="AS53" s="256" t="str">
        <f>IF(AS52="","",IF(OR(AS52="常-休1",AS52="常-休2",AS52="常-休3"),IF(OR($G52="非・専",$G52="非・兼"),"-",VLOOKUP(AS52,'シフト記号表（勤務時間帯)'!$D$5:$L$45,9,FALSE)),VLOOKUP(AS52,'シフト記号表（勤務時間帯)'!$D$5:$L$45,9,FALSE)))</f>
        <v/>
      </c>
      <c r="AT53" s="256" t="str">
        <f>IF(AT52="","",IF(OR(AT52="常-休1",AT52="常-休2",AT52="常-休3"),IF(OR($G52="非・専",$G52="非・兼"),"-",VLOOKUP(AT52,'シフト記号表（勤務時間帯)'!$D$5:$L$45,9,FALSE)),VLOOKUP(AT52,'シフト記号表（勤務時間帯)'!$D$5:$L$45,9,FALSE)))</f>
        <v/>
      </c>
      <c r="AU53" s="256" t="str">
        <f>IF(AU52="","",IF(OR(AU52="常-休1",AU52="常-休2",AU52="常-休3"),IF(OR($G52="非・専",$G52="非・兼"),"-",VLOOKUP(AU52,'シフト記号表（勤務時間帯)'!$D$5:$L$45,9,FALSE)),VLOOKUP(AU52,'シフト記号表（勤務時間帯)'!$D$5:$L$45,9,FALSE)))</f>
        <v/>
      </c>
      <c r="AV53" s="257" t="str">
        <f>IF(AV52="","",IF(OR(AV52="常-休1",AV52="常-休2",AV52="常-休3"),IF(OR($G52="非・専",$G52="非・兼"),"-",VLOOKUP(AV52,'シフト記号表（勤務時間帯)'!$D$5:$L$45,9,FALSE)),VLOOKUP(AV52,'シフト記号表（勤務時間帯)'!$D$5:$L$45,9,FALSE)))</f>
        <v/>
      </c>
      <c r="AW53" s="258" t="str">
        <f>IF(AW52="","",IF(OR(AW52="常-休1",AW52="常-休2",AW52="常-休3"),IF(OR($G52="非・専",$G52="非・兼"),"-",VLOOKUP(AW52,'シフト記号表（勤務時間帯)'!$D$5:$L$45,9,FALSE)),VLOOKUP(AW52,'シフト記号表（勤務時間帯)'!$D$5:$L$45,9,FALSE)))</f>
        <v/>
      </c>
      <c r="AX53" s="256" t="str">
        <f>IF(AX52="","",IF(OR(AX52="常-休1",AX52="常-休2",AX52="常-休3"),IF(OR($G52="非・専",$G52="非・兼"),"-",VLOOKUP(AX52,'シフト記号表（勤務時間帯)'!$D$5:$L$45,9,FALSE)),VLOOKUP(AX52,'シフト記号表（勤務時間帯)'!$D$5:$L$45,9,FALSE)))</f>
        <v/>
      </c>
      <c r="AY53" s="257" t="str">
        <f>IF(AY52="","",IF(OR(AY52="常-休1",AY52="常-休2",AY52="常-休3"),IF(OR($G52="非・専",$G52="非・兼"),"-",VLOOKUP(AY52,'シフト記号表（勤務時間帯)'!$D$5:$L$45,9,FALSE)),VLOOKUP(AY52,'シフト記号表（勤務時間帯)'!$D$5:$L$45,9,FALSE)))</f>
        <v/>
      </c>
      <c r="AZ53" s="186">
        <f>IF($BE$3="予定",SUM(U53:AV53),IF($BE$3="実績",SUM(U53:AY53),""))</f>
        <v>0</v>
      </c>
      <c r="BA53" s="205">
        <f>AZ53-SUMIF(U54:AY54,"基準",U53:AY53)-SUMIF(U54:AY54,"医ケア",U53:AY53)-SUMIF(U54:AY54,"医連携",U53:AY53)</f>
        <v>0</v>
      </c>
      <c r="BB53" s="188">
        <f>SUMIF(U54:AY54,"基準",U53:AY53)</f>
        <v>0</v>
      </c>
      <c r="BC53" s="189">
        <f>AZ53/$BE$6</f>
        <v>0</v>
      </c>
      <c r="BD53" s="207">
        <f>BA53/$BE$6</f>
        <v>0</v>
      </c>
      <c r="BE53" s="322"/>
      <c r="BF53" s="323"/>
      <c r="BG53" s="323"/>
      <c r="BH53" s="323"/>
      <c r="BI53" s="324"/>
      <c r="BJ53" s="329"/>
    </row>
    <row r="54" spans="2:63" ht="20.25" customHeight="1" x14ac:dyDescent="0.4">
      <c r="B54" s="311"/>
      <c r="C54" s="300"/>
      <c r="D54" s="301"/>
      <c r="E54" s="302"/>
      <c r="F54" s="242"/>
      <c r="G54" s="321"/>
      <c r="H54" s="318"/>
      <c r="I54" s="319"/>
      <c r="J54" s="319"/>
      <c r="K54" s="320"/>
      <c r="L54" s="356"/>
      <c r="M54" s="355"/>
      <c r="N54" s="357"/>
      <c r="O54" s="358"/>
      <c r="P54" s="358"/>
      <c r="Q54" s="359"/>
      <c r="R54" s="363" t="str">
        <f>IF(COUNTIF(F53,"看護職員"),"基準・基準_加・医ケア基本報酬・医療連携",IF(COUNTIF(プルダウン・リスト!$C$32:$C$40,'別紙2-1　勤務体制・勤務形態一覧表（児通所）'!F53),"基準職員","－"))</f>
        <v>－</v>
      </c>
      <c r="S54" s="364"/>
      <c r="T54" s="365"/>
      <c r="U54" s="117"/>
      <c r="V54" s="118"/>
      <c r="W54" s="118"/>
      <c r="X54" s="118"/>
      <c r="Y54" s="118"/>
      <c r="Z54" s="118"/>
      <c r="AA54" s="119"/>
      <c r="AB54" s="117"/>
      <c r="AC54" s="118"/>
      <c r="AD54" s="118"/>
      <c r="AE54" s="118"/>
      <c r="AF54" s="118"/>
      <c r="AG54" s="118"/>
      <c r="AH54" s="119"/>
      <c r="AI54" s="117"/>
      <c r="AJ54" s="118"/>
      <c r="AK54" s="118"/>
      <c r="AL54" s="118"/>
      <c r="AM54" s="118"/>
      <c r="AN54" s="118"/>
      <c r="AO54" s="119"/>
      <c r="AP54" s="117"/>
      <c r="AQ54" s="118"/>
      <c r="AR54" s="118"/>
      <c r="AS54" s="118"/>
      <c r="AT54" s="118"/>
      <c r="AU54" s="118"/>
      <c r="AV54" s="119"/>
      <c r="AW54" s="117"/>
      <c r="AX54" s="118"/>
      <c r="AY54" s="119"/>
      <c r="AZ54" s="190"/>
      <c r="BA54" s="208"/>
      <c r="BB54" s="209"/>
      <c r="BC54" s="193"/>
      <c r="BD54" s="194"/>
      <c r="BE54" s="322"/>
      <c r="BF54" s="323"/>
      <c r="BG54" s="323"/>
      <c r="BH54" s="323"/>
      <c r="BI54" s="324"/>
      <c r="BJ54" s="329"/>
    </row>
    <row r="55" spans="2:63" ht="20.25" customHeight="1" x14ac:dyDescent="0.4">
      <c r="B55" s="311">
        <f>B52+1</f>
        <v>12</v>
      </c>
      <c r="C55" s="294"/>
      <c r="D55" s="295"/>
      <c r="E55" s="296"/>
      <c r="F55" s="240"/>
      <c r="G55" s="321"/>
      <c r="H55" s="312"/>
      <c r="I55" s="313"/>
      <c r="J55" s="313"/>
      <c r="K55" s="314"/>
      <c r="L55" s="356"/>
      <c r="M55" s="355"/>
      <c r="N55" s="330"/>
      <c r="O55" s="331"/>
      <c r="P55" s="331"/>
      <c r="Q55" s="332"/>
      <c r="R55" s="360" t="s">
        <v>23</v>
      </c>
      <c r="S55" s="361"/>
      <c r="T55" s="362"/>
      <c r="U55" s="37"/>
      <c r="V55" s="38"/>
      <c r="W55" s="38"/>
      <c r="X55" s="38"/>
      <c r="Y55" s="38"/>
      <c r="Z55" s="38"/>
      <c r="AA55" s="39"/>
      <c r="AB55" s="37"/>
      <c r="AC55" s="38"/>
      <c r="AD55" s="38"/>
      <c r="AE55" s="38"/>
      <c r="AF55" s="38"/>
      <c r="AG55" s="38"/>
      <c r="AH55" s="39"/>
      <c r="AI55" s="37"/>
      <c r="AJ55" s="38"/>
      <c r="AK55" s="38"/>
      <c r="AL55" s="38"/>
      <c r="AM55" s="38"/>
      <c r="AN55" s="38"/>
      <c r="AO55" s="39"/>
      <c r="AP55" s="37"/>
      <c r="AQ55" s="38"/>
      <c r="AR55" s="38"/>
      <c r="AS55" s="38"/>
      <c r="AT55" s="38"/>
      <c r="AU55" s="38"/>
      <c r="AV55" s="39"/>
      <c r="AW55" s="37"/>
      <c r="AX55" s="38"/>
      <c r="AY55" s="39"/>
      <c r="AZ55" s="195"/>
      <c r="BA55" s="196"/>
      <c r="BB55" s="197"/>
      <c r="BC55" s="198"/>
      <c r="BD55" s="199"/>
      <c r="BE55" s="322"/>
      <c r="BF55" s="323"/>
      <c r="BG55" s="323"/>
      <c r="BH55" s="323"/>
      <c r="BI55" s="324"/>
      <c r="BJ55" s="329"/>
    </row>
    <row r="56" spans="2:63" ht="20.25" customHeight="1" x14ac:dyDescent="0.4">
      <c r="B56" s="311"/>
      <c r="C56" s="297"/>
      <c r="D56" s="298"/>
      <c r="E56" s="299"/>
      <c r="F56" s="166">
        <f>C55</f>
        <v>0</v>
      </c>
      <c r="G56" s="321"/>
      <c r="H56" s="315"/>
      <c r="I56" s="316"/>
      <c r="J56" s="316"/>
      <c r="K56" s="317"/>
      <c r="L56" s="356"/>
      <c r="M56" s="355"/>
      <c r="N56" s="345"/>
      <c r="O56" s="346"/>
      <c r="P56" s="346"/>
      <c r="Q56" s="347"/>
      <c r="R56" s="366" t="s">
        <v>9</v>
      </c>
      <c r="S56" s="367"/>
      <c r="T56" s="368"/>
      <c r="U56" s="248" t="str">
        <f>IF(U55="","",IF(OR(U55="常-休1",U55="常-休2",U55="常-休3"),IF(OR($G55="非・専",$G55="非・兼"),"-",VLOOKUP(U55,'シフト記号表（勤務時間帯)'!$D$5:$L$45,9,FALSE)),VLOOKUP(U55,'シフト記号表（勤務時間帯)'!$D$5:$L$45,9,FALSE)))</f>
        <v/>
      </c>
      <c r="V56" s="249" t="str">
        <f>IF(V55="","",IF(OR(V55="常-休1",V55="常-休2",V55="常-休3"),IF(OR($G55="非・専",$G55="非・兼"),"-",VLOOKUP(V55,'シフト記号表（勤務時間帯)'!$D$5:$L$45,9,FALSE)),VLOOKUP(V55,'シフト記号表（勤務時間帯)'!$D$5:$L$45,9,FALSE)))</f>
        <v/>
      </c>
      <c r="W56" s="256" t="str">
        <f>IF(W55="","",IF(OR(W55="常-休1",W55="常-休2",W55="常-休3"),IF(OR($G55="非・専",$G55="非・兼"),"-",VLOOKUP(W55,'シフト記号表（勤務時間帯)'!$D$5:$L$45,9,FALSE)),VLOOKUP(W55,'シフト記号表（勤務時間帯)'!$D$5:$L$45,9,FALSE)))</f>
        <v/>
      </c>
      <c r="X56" s="256" t="str">
        <f>IF(X55="","",IF(OR(X55="常-休1",X55="常-休2",X55="常-休3"),IF(OR($G55="非・専",$G55="非・兼"),"-",VLOOKUP(X55,'シフト記号表（勤務時間帯)'!$D$5:$L$45,9,FALSE)),VLOOKUP(X55,'シフト記号表（勤務時間帯)'!$D$5:$L$45,9,FALSE)))</f>
        <v/>
      </c>
      <c r="Y56" s="256" t="str">
        <f>IF(Y55="","",IF(OR(Y55="常-休1",Y55="常-休2",Y55="常-休3"),IF(OR($G55="非・専",$G55="非・兼"),"-",VLOOKUP(Y55,'シフト記号表（勤務時間帯)'!$D$5:$L$45,9,FALSE)),VLOOKUP(Y55,'シフト記号表（勤務時間帯)'!$D$5:$L$45,9,FALSE)))</f>
        <v/>
      </c>
      <c r="Z56" s="256" t="str">
        <f>IF(Z55="","",IF(OR(Z55="常-休1",Z55="常-休2",Z55="常-休3"),IF(OR($G55="非・専",$G55="非・兼"),"-",VLOOKUP(Z55,'シフト記号表（勤務時間帯)'!$D$5:$L$45,9,FALSE)),VLOOKUP(Z55,'シフト記号表（勤務時間帯)'!$D$5:$L$45,9,FALSE)))</f>
        <v/>
      </c>
      <c r="AA56" s="257" t="str">
        <f>IF(AA55="","",IF(OR(AA55="常-休1",AA55="常-休2",AA55="常-休3"),IF(OR($G55="非・専",$G55="非・兼"),"-",VLOOKUP(AA55,'シフト記号表（勤務時間帯)'!$D$5:$L$45,9,FALSE)),VLOOKUP(AA55,'シフト記号表（勤務時間帯)'!$D$5:$L$45,9,FALSE)))</f>
        <v/>
      </c>
      <c r="AB56" s="258" t="str">
        <f>IF(AB55="","",IF(OR(AB55="常-休1",AB55="常-休2",AB55="常-休3"),IF(OR($G55="非・専",$G55="非・兼"),"-",VLOOKUP(AB55,'シフト記号表（勤務時間帯)'!$D$5:$L$45,9,FALSE)),VLOOKUP(AB55,'シフト記号表（勤務時間帯)'!$D$5:$L$45,9,FALSE)))</f>
        <v/>
      </c>
      <c r="AC56" s="256" t="str">
        <f>IF(AC55="","",IF(OR(AC55="常-休1",AC55="常-休2",AC55="常-休3"),IF(OR($G55="非・専",$G55="非・兼"),"-",VLOOKUP(AC55,'シフト記号表（勤務時間帯)'!$D$5:$L$45,9,FALSE)),VLOOKUP(AC55,'シフト記号表（勤務時間帯)'!$D$5:$L$45,9,FALSE)))</f>
        <v/>
      </c>
      <c r="AD56" s="256" t="str">
        <f>IF(AD55="","",IF(OR(AD55="常-休1",AD55="常-休2",AD55="常-休3"),IF(OR($G55="非・専",$G55="非・兼"),"-",VLOOKUP(AD55,'シフト記号表（勤務時間帯)'!$D$5:$L$45,9,FALSE)),VLOOKUP(AD55,'シフト記号表（勤務時間帯)'!$D$5:$L$45,9,FALSE)))</f>
        <v/>
      </c>
      <c r="AE56" s="256" t="str">
        <f>IF(AE55="","",IF(OR(AE55="常-休1",AE55="常-休2",AE55="常-休3"),IF(OR($G55="非・専",$G55="非・兼"),"-",VLOOKUP(AE55,'シフト記号表（勤務時間帯)'!$D$5:$L$45,9,FALSE)),VLOOKUP(AE55,'シフト記号表（勤務時間帯)'!$D$5:$L$45,9,FALSE)))</f>
        <v/>
      </c>
      <c r="AF56" s="256" t="str">
        <f>IF(AF55="","",IF(OR(AF55="常-休1",AF55="常-休2",AF55="常-休3"),IF(OR($G55="非・専",$G55="非・兼"),"-",VLOOKUP(AF55,'シフト記号表（勤務時間帯)'!$D$5:$L$45,9,FALSE)),VLOOKUP(AF55,'シフト記号表（勤務時間帯)'!$D$5:$L$45,9,FALSE)))</f>
        <v/>
      </c>
      <c r="AG56" s="256" t="str">
        <f>IF(AG55="","",IF(OR(AG55="常-休1",AG55="常-休2",AG55="常-休3"),IF(OR($G55="非・専",$G55="非・兼"),"-",VLOOKUP(AG55,'シフト記号表（勤務時間帯)'!$D$5:$L$45,9,FALSE)),VLOOKUP(AG55,'シフト記号表（勤務時間帯)'!$D$5:$L$45,9,FALSE)))</f>
        <v/>
      </c>
      <c r="AH56" s="257" t="str">
        <f>IF(AH55="","",IF(OR(AH55="常-休1",AH55="常-休2",AH55="常-休3"),IF(OR($G55="非・専",$G55="非・兼"),"-",VLOOKUP(AH55,'シフト記号表（勤務時間帯)'!$D$5:$L$45,9,FALSE)),VLOOKUP(AH55,'シフト記号表（勤務時間帯)'!$D$5:$L$45,9,FALSE)))</f>
        <v/>
      </c>
      <c r="AI56" s="258" t="str">
        <f>IF(AI55="","",IF(OR(AI55="常-休1",AI55="常-休2",AI55="常-休3"),IF(OR($G55="非・専",$G55="非・兼"),"-",VLOOKUP(AI55,'シフト記号表（勤務時間帯)'!$D$5:$L$45,9,FALSE)),VLOOKUP(AI55,'シフト記号表（勤務時間帯)'!$D$5:$L$45,9,FALSE)))</f>
        <v/>
      </c>
      <c r="AJ56" s="256" t="str">
        <f>IF(AJ55="","",IF(OR(AJ55="常-休1",AJ55="常-休2",AJ55="常-休3"),IF(OR($G55="非・専",$G55="非・兼"),"-",VLOOKUP(AJ55,'シフト記号表（勤務時間帯)'!$D$5:$L$45,9,FALSE)),VLOOKUP(AJ55,'シフト記号表（勤務時間帯)'!$D$5:$L$45,9,FALSE)))</f>
        <v/>
      </c>
      <c r="AK56" s="256" t="str">
        <f>IF(AK55="","",IF(OR(AK55="常-休1",AK55="常-休2",AK55="常-休3"),IF(OR($G55="非・専",$G55="非・兼"),"-",VLOOKUP(AK55,'シフト記号表（勤務時間帯)'!$D$5:$L$45,9,FALSE)),VLOOKUP(AK55,'シフト記号表（勤務時間帯)'!$D$5:$L$45,9,FALSE)))</f>
        <v/>
      </c>
      <c r="AL56" s="256" t="str">
        <f>IF(AL55="","",IF(OR(AL55="常-休1",AL55="常-休2",AL55="常-休3"),IF(OR($G55="非・専",$G55="非・兼"),"-",VLOOKUP(AL55,'シフト記号表（勤務時間帯)'!$D$5:$L$45,9,FALSE)),VLOOKUP(AL55,'シフト記号表（勤務時間帯)'!$D$5:$L$45,9,FALSE)))</f>
        <v/>
      </c>
      <c r="AM56" s="256" t="str">
        <f>IF(AM55="","",IF(OR(AM55="常-休1",AM55="常-休2",AM55="常-休3"),IF(OR($G55="非・専",$G55="非・兼"),"-",VLOOKUP(AM55,'シフト記号表（勤務時間帯)'!$D$5:$L$45,9,FALSE)),VLOOKUP(AM55,'シフト記号表（勤務時間帯)'!$D$5:$L$45,9,FALSE)))</f>
        <v/>
      </c>
      <c r="AN56" s="256" t="str">
        <f>IF(AN55="","",IF(OR(AN55="常-休1",AN55="常-休2",AN55="常-休3"),IF(OR($G55="非・専",$G55="非・兼"),"-",VLOOKUP(AN55,'シフト記号表（勤務時間帯)'!$D$5:$L$45,9,FALSE)),VLOOKUP(AN55,'シフト記号表（勤務時間帯)'!$D$5:$L$45,9,FALSE)))</f>
        <v/>
      </c>
      <c r="AO56" s="257" t="str">
        <f>IF(AO55="","",IF(OR(AO55="常-休1",AO55="常-休2",AO55="常-休3"),IF(OR($G55="非・専",$G55="非・兼"),"-",VLOOKUP(AO55,'シフト記号表（勤務時間帯)'!$D$5:$L$45,9,FALSE)),VLOOKUP(AO55,'シフト記号表（勤務時間帯)'!$D$5:$L$45,9,FALSE)))</f>
        <v/>
      </c>
      <c r="AP56" s="258" t="str">
        <f>IF(AP55="","",IF(OR(AP55="常-休1",AP55="常-休2",AP55="常-休3"),IF(OR($G55="非・専",$G55="非・兼"),"-",VLOOKUP(AP55,'シフト記号表（勤務時間帯)'!$D$5:$L$45,9,FALSE)),VLOOKUP(AP55,'シフト記号表（勤務時間帯)'!$D$5:$L$45,9,FALSE)))</f>
        <v/>
      </c>
      <c r="AQ56" s="256" t="str">
        <f>IF(AQ55="","",IF(OR(AQ55="常-休1",AQ55="常-休2",AQ55="常-休3"),IF(OR($G55="非・専",$G55="非・兼"),"-",VLOOKUP(AQ55,'シフト記号表（勤務時間帯)'!$D$5:$L$45,9,FALSE)),VLOOKUP(AQ55,'シフト記号表（勤務時間帯)'!$D$5:$L$45,9,FALSE)))</f>
        <v/>
      </c>
      <c r="AR56" s="256" t="str">
        <f>IF(AR55="","",IF(OR(AR55="常-休1",AR55="常-休2",AR55="常-休3"),IF(OR($G55="非・専",$G55="非・兼"),"-",VLOOKUP(AR55,'シフト記号表（勤務時間帯)'!$D$5:$L$45,9,FALSE)),VLOOKUP(AR55,'シフト記号表（勤務時間帯)'!$D$5:$L$45,9,FALSE)))</f>
        <v/>
      </c>
      <c r="AS56" s="256" t="str">
        <f>IF(AS55="","",IF(OR(AS55="常-休1",AS55="常-休2",AS55="常-休3"),IF(OR($G55="非・専",$G55="非・兼"),"-",VLOOKUP(AS55,'シフト記号表（勤務時間帯)'!$D$5:$L$45,9,FALSE)),VLOOKUP(AS55,'シフト記号表（勤務時間帯)'!$D$5:$L$45,9,FALSE)))</f>
        <v/>
      </c>
      <c r="AT56" s="256" t="str">
        <f>IF(AT55="","",IF(OR(AT55="常-休1",AT55="常-休2",AT55="常-休3"),IF(OR($G55="非・専",$G55="非・兼"),"-",VLOOKUP(AT55,'シフト記号表（勤務時間帯)'!$D$5:$L$45,9,FALSE)),VLOOKUP(AT55,'シフト記号表（勤務時間帯)'!$D$5:$L$45,9,FALSE)))</f>
        <v/>
      </c>
      <c r="AU56" s="256" t="str">
        <f>IF(AU55="","",IF(OR(AU55="常-休1",AU55="常-休2",AU55="常-休3"),IF(OR($G55="非・専",$G55="非・兼"),"-",VLOOKUP(AU55,'シフト記号表（勤務時間帯)'!$D$5:$L$45,9,FALSE)),VLOOKUP(AU55,'シフト記号表（勤務時間帯)'!$D$5:$L$45,9,FALSE)))</f>
        <v/>
      </c>
      <c r="AV56" s="257" t="str">
        <f>IF(AV55="","",IF(OR(AV55="常-休1",AV55="常-休2",AV55="常-休3"),IF(OR($G55="非・専",$G55="非・兼"),"-",VLOOKUP(AV55,'シフト記号表（勤務時間帯)'!$D$5:$L$45,9,FALSE)),VLOOKUP(AV55,'シフト記号表（勤務時間帯)'!$D$5:$L$45,9,FALSE)))</f>
        <v/>
      </c>
      <c r="AW56" s="258" t="str">
        <f>IF(AW55="","",IF(OR(AW55="常-休1",AW55="常-休2",AW55="常-休3"),IF(OR($G55="非・専",$G55="非・兼"),"-",VLOOKUP(AW55,'シフト記号表（勤務時間帯)'!$D$5:$L$45,9,FALSE)),VLOOKUP(AW55,'シフト記号表（勤務時間帯)'!$D$5:$L$45,9,FALSE)))</f>
        <v/>
      </c>
      <c r="AX56" s="256" t="str">
        <f>IF(AX55="","",IF(OR(AX55="常-休1",AX55="常-休2",AX55="常-休3"),IF(OR($G55="非・専",$G55="非・兼"),"-",VLOOKUP(AX55,'シフト記号表（勤務時間帯)'!$D$5:$L$45,9,FALSE)),VLOOKUP(AX55,'シフト記号表（勤務時間帯)'!$D$5:$L$45,9,FALSE)))</f>
        <v/>
      </c>
      <c r="AY56" s="257" t="str">
        <f>IF(AY55="","",IF(OR(AY55="常-休1",AY55="常-休2",AY55="常-休3"),IF(OR($G55="非・専",$G55="非・兼"),"-",VLOOKUP(AY55,'シフト記号表（勤務時間帯)'!$D$5:$L$45,9,FALSE)),VLOOKUP(AY55,'シフト記号表（勤務時間帯)'!$D$5:$L$45,9,FALSE)))</f>
        <v/>
      </c>
      <c r="AZ56" s="186">
        <f>IF($BE$3="予定",SUM(U56:AV56),IF($BE$3="実績",SUM(U56:AY56),""))</f>
        <v>0</v>
      </c>
      <c r="BA56" s="205">
        <f>AZ56-SUMIF(U57:AY57,"基準",U56:AY56)-SUMIF(U57:AY57,"医ケア",U56:AY56)-SUMIF(U57:AY57,"医連携",U56:AY56)</f>
        <v>0</v>
      </c>
      <c r="BB56" s="188">
        <f>SUMIF(U57:AY57,"基準",U56:AY56)</f>
        <v>0</v>
      </c>
      <c r="BC56" s="189">
        <f>AZ56/$BE$6</f>
        <v>0</v>
      </c>
      <c r="BD56" s="207">
        <f>BA56/$BE$6</f>
        <v>0</v>
      </c>
      <c r="BE56" s="322"/>
      <c r="BF56" s="323"/>
      <c r="BG56" s="323"/>
      <c r="BH56" s="323"/>
      <c r="BI56" s="324"/>
      <c r="BJ56" s="329"/>
    </row>
    <row r="57" spans="2:63" ht="20.25" customHeight="1" x14ac:dyDescent="0.4">
      <c r="B57" s="311"/>
      <c r="C57" s="300"/>
      <c r="D57" s="301"/>
      <c r="E57" s="302"/>
      <c r="F57" s="242"/>
      <c r="G57" s="321"/>
      <c r="H57" s="318"/>
      <c r="I57" s="319"/>
      <c r="J57" s="319"/>
      <c r="K57" s="320"/>
      <c r="L57" s="356"/>
      <c r="M57" s="355"/>
      <c r="N57" s="357"/>
      <c r="O57" s="358"/>
      <c r="P57" s="358"/>
      <c r="Q57" s="359"/>
      <c r="R57" s="363" t="str">
        <f>IF(COUNTIF(F56,"看護職員"),"基準・基準_加・医ケア基本報酬・医療連携",IF(COUNTIF(プルダウン・リスト!$C$32:$C$40,'別紙2-1　勤務体制・勤務形態一覧表（児通所）'!F56),"基準職員","－"))</f>
        <v>－</v>
      </c>
      <c r="S57" s="364"/>
      <c r="T57" s="365"/>
      <c r="U57" s="117"/>
      <c r="V57" s="118"/>
      <c r="W57" s="118"/>
      <c r="X57" s="118"/>
      <c r="Y57" s="118"/>
      <c r="Z57" s="118"/>
      <c r="AA57" s="119"/>
      <c r="AB57" s="117"/>
      <c r="AC57" s="118"/>
      <c r="AD57" s="118"/>
      <c r="AE57" s="118"/>
      <c r="AF57" s="118"/>
      <c r="AG57" s="118"/>
      <c r="AH57" s="119"/>
      <c r="AI57" s="117"/>
      <c r="AJ57" s="118"/>
      <c r="AK57" s="118"/>
      <c r="AL57" s="118"/>
      <c r="AM57" s="118"/>
      <c r="AN57" s="118"/>
      <c r="AO57" s="119"/>
      <c r="AP57" s="117"/>
      <c r="AQ57" s="118"/>
      <c r="AR57" s="118"/>
      <c r="AS57" s="118"/>
      <c r="AT57" s="118"/>
      <c r="AU57" s="118"/>
      <c r="AV57" s="119"/>
      <c r="AW57" s="117"/>
      <c r="AX57" s="118"/>
      <c r="AY57" s="119"/>
      <c r="AZ57" s="190"/>
      <c r="BA57" s="208"/>
      <c r="BB57" s="209"/>
      <c r="BC57" s="193"/>
      <c r="BD57" s="194"/>
      <c r="BE57" s="322"/>
      <c r="BF57" s="323"/>
      <c r="BG57" s="323"/>
      <c r="BH57" s="323"/>
      <c r="BI57" s="324"/>
      <c r="BJ57" s="329"/>
    </row>
    <row r="58" spans="2:63" ht="20.25" customHeight="1" thickBot="1" x14ac:dyDescent="0.45">
      <c r="B58" s="120"/>
      <c r="C58" s="121"/>
      <c r="D58" s="121"/>
      <c r="E58" s="121"/>
      <c r="F58" s="121"/>
      <c r="G58" s="121"/>
      <c r="H58" s="122"/>
      <c r="I58" s="122"/>
      <c r="J58" s="122"/>
      <c r="K58" s="122"/>
      <c r="L58" s="123"/>
      <c r="M58" s="124"/>
      <c r="N58" s="125"/>
      <c r="O58" s="125"/>
      <c r="P58" s="125"/>
      <c r="Q58" s="125"/>
      <c r="R58" s="126"/>
      <c r="S58" s="126"/>
      <c r="T58" s="126"/>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8"/>
      <c r="BA58" s="128"/>
      <c r="BB58" s="128"/>
      <c r="BC58" s="128"/>
      <c r="BD58" s="128"/>
      <c r="BE58" s="129"/>
      <c r="BF58" s="129"/>
      <c r="BG58" s="129"/>
      <c r="BH58" s="129"/>
      <c r="BI58" s="129"/>
      <c r="BJ58" s="129"/>
    </row>
    <row r="59" spans="2:63" s="136" customFormat="1" ht="21.6" customHeight="1" x14ac:dyDescent="0.4">
      <c r="B59" s="130"/>
      <c r="C59" s="131"/>
      <c r="D59" s="131"/>
      <c r="E59" s="131"/>
      <c r="F59" s="132"/>
      <c r="G59" s="132"/>
      <c r="H59" s="133"/>
      <c r="I59" s="133"/>
      <c r="J59" s="133"/>
      <c r="K59" s="133"/>
      <c r="L59" s="133"/>
      <c r="M59" s="133"/>
      <c r="N59" s="132"/>
      <c r="O59" s="132"/>
      <c r="P59" s="132"/>
      <c r="Q59" s="132"/>
      <c r="R59" s="134"/>
      <c r="S59" s="134"/>
      <c r="T59" s="135"/>
      <c r="U59" s="210">
        <f t="shared" ref="U59:AY59" si="7">U19</f>
        <v>1</v>
      </c>
      <c r="V59" s="211">
        <f t="shared" si="7"/>
        <v>2</v>
      </c>
      <c r="W59" s="211">
        <f t="shared" si="7"/>
        <v>3</v>
      </c>
      <c r="X59" s="211">
        <f t="shared" si="7"/>
        <v>4</v>
      </c>
      <c r="Y59" s="211">
        <f t="shared" si="7"/>
        <v>5</v>
      </c>
      <c r="Z59" s="211">
        <f t="shared" si="7"/>
        <v>6</v>
      </c>
      <c r="AA59" s="212">
        <f t="shared" si="7"/>
        <v>7</v>
      </c>
      <c r="AB59" s="213">
        <f t="shared" si="7"/>
        <v>8</v>
      </c>
      <c r="AC59" s="211">
        <f t="shared" si="7"/>
        <v>9</v>
      </c>
      <c r="AD59" s="211">
        <f t="shared" si="7"/>
        <v>10</v>
      </c>
      <c r="AE59" s="211">
        <f t="shared" si="7"/>
        <v>11</v>
      </c>
      <c r="AF59" s="211">
        <f t="shared" si="7"/>
        <v>12</v>
      </c>
      <c r="AG59" s="211">
        <f t="shared" si="7"/>
        <v>13</v>
      </c>
      <c r="AH59" s="212">
        <f t="shared" si="7"/>
        <v>14</v>
      </c>
      <c r="AI59" s="213">
        <f t="shared" si="7"/>
        <v>15</v>
      </c>
      <c r="AJ59" s="211">
        <f t="shared" si="7"/>
        <v>16</v>
      </c>
      <c r="AK59" s="211">
        <f t="shared" si="7"/>
        <v>17</v>
      </c>
      <c r="AL59" s="211">
        <f t="shared" si="7"/>
        <v>18</v>
      </c>
      <c r="AM59" s="211">
        <f t="shared" si="7"/>
        <v>19</v>
      </c>
      <c r="AN59" s="211">
        <f t="shared" si="7"/>
        <v>20</v>
      </c>
      <c r="AO59" s="212">
        <f t="shared" si="7"/>
        <v>21</v>
      </c>
      <c r="AP59" s="213">
        <f t="shared" si="7"/>
        <v>22</v>
      </c>
      <c r="AQ59" s="211">
        <f t="shared" si="7"/>
        <v>23</v>
      </c>
      <c r="AR59" s="211">
        <f t="shared" si="7"/>
        <v>24</v>
      </c>
      <c r="AS59" s="211">
        <f t="shared" si="7"/>
        <v>25</v>
      </c>
      <c r="AT59" s="211">
        <f t="shared" si="7"/>
        <v>26</v>
      </c>
      <c r="AU59" s="211">
        <f t="shared" si="7"/>
        <v>27</v>
      </c>
      <c r="AV59" s="212">
        <f t="shared" si="7"/>
        <v>28</v>
      </c>
      <c r="AW59" s="213" t="str">
        <f t="shared" si="7"/>
        <v/>
      </c>
      <c r="AX59" s="211" t="str">
        <f t="shared" si="7"/>
        <v/>
      </c>
      <c r="AY59" s="212" t="str">
        <f t="shared" si="7"/>
        <v/>
      </c>
      <c r="AZ59" s="543" t="s">
        <v>186</v>
      </c>
      <c r="BA59" s="544"/>
      <c r="BB59" s="218"/>
      <c r="BC59" s="528" t="s">
        <v>167</v>
      </c>
      <c r="BD59" s="529"/>
      <c r="BE59" s="522" t="s">
        <v>313</v>
      </c>
      <c r="BF59" s="523"/>
      <c r="BG59" s="523"/>
      <c r="BH59" s="523"/>
      <c r="BI59" s="523"/>
      <c r="BJ59" s="524"/>
    </row>
    <row r="60" spans="2:63" s="136" customFormat="1" ht="21.6" customHeight="1" x14ac:dyDescent="0.4">
      <c r="B60" s="137"/>
      <c r="C60" s="138"/>
      <c r="D60" s="138"/>
      <c r="E60" s="138"/>
      <c r="F60" s="139"/>
      <c r="G60" s="139"/>
      <c r="H60" s="140"/>
      <c r="I60" s="140"/>
      <c r="J60" s="140"/>
      <c r="K60" s="140"/>
      <c r="L60" s="140"/>
      <c r="M60" s="140"/>
      <c r="N60" s="139"/>
      <c r="O60" s="139"/>
      <c r="P60" s="139"/>
      <c r="Q60" s="139"/>
      <c r="R60" s="141"/>
      <c r="S60" s="141"/>
      <c r="T60" s="142"/>
      <c r="U60" s="214" t="str">
        <f t="shared" ref="U60:AY60" si="8">U21</f>
        <v>月</v>
      </c>
      <c r="V60" s="215" t="str">
        <f t="shared" si="8"/>
        <v>火</v>
      </c>
      <c r="W60" s="215" t="str">
        <f t="shared" si="8"/>
        <v>水</v>
      </c>
      <c r="X60" s="215" t="str">
        <f t="shared" si="8"/>
        <v>木</v>
      </c>
      <c r="Y60" s="215" t="str">
        <f t="shared" si="8"/>
        <v>金</v>
      </c>
      <c r="Z60" s="215" t="str">
        <f t="shared" si="8"/>
        <v>土</v>
      </c>
      <c r="AA60" s="216" t="str">
        <f t="shared" si="8"/>
        <v>日</v>
      </c>
      <c r="AB60" s="217" t="str">
        <f t="shared" si="8"/>
        <v>月</v>
      </c>
      <c r="AC60" s="215" t="str">
        <f t="shared" si="8"/>
        <v>火</v>
      </c>
      <c r="AD60" s="215" t="str">
        <f t="shared" si="8"/>
        <v>水</v>
      </c>
      <c r="AE60" s="215" t="str">
        <f t="shared" si="8"/>
        <v>木</v>
      </c>
      <c r="AF60" s="215" t="str">
        <f t="shared" si="8"/>
        <v>金</v>
      </c>
      <c r="AG60" s="215" t="str">
        <f t="shared" si="8"/>
        <v>土</v>
      </c>
      <c r="AH60" s="216" t="str">
        <f t="shared" si="8"/>
        <v>日</v>
      </c>
      <c r="AI60" s="217" t="str">
        <f t="shared" si="8"/>
        <v>月</v>
      </c>
      <c r="AJ60" s="215" t="str">
        <f t="shared" si="8"/>
        <v>火</v>
      </c>
      <c r="AK60" s="215" t="str">
        <f t="shared" si="8"/>
        <v>水</v>
      </c>
      <c r="AL60" s="215" t="str">
        <f t="shared" si="8"/>
        <v>木</v>
      </c>
      <c r="AM60" s="215" t="str">
        <f t="shared" si="8"/>
        <v>金</v>
      </c>
      <c r="AN60" s="215" t="str">
        <f t="shared" si="8"/>
        <v>土</v>
      </c>
      <c r="AO60" s="216" t="str">
        <f t="shared" si="8"/>
        <v>日</v>
      </c>
      <c r="AP60" s="217" t="str">
        <f t="shared" si="8"/>
        <v>月</v>
      </c>
      <c r="AQ60" s="215" t="str">
        <f t="shared" si="8"/>
        <v>火</v>
      </c>
      <c r="AR60" s="215" t="str">
        <f t="shared" si="8"/>
        <v>水</v>
      </c>
      <c r="AS60" s="215" t="str">
        <f t="shared" si="8"/>
        <v>木</v>
      </c>
      <c r="AT60" s="215" t="str">
        <f t="shared" si="8"/>
        <v>金</v>
      </c>
      <c r="AU60" s="215" t="str">
        <f t="shared" si="8"/>
        <v>土</v>
      </c>
      <c r="AV60" s="216" t="str">
        <f t="shared" si="8"/>
        <v>日</v>
      </c>
      <c r="AW60" s="217" t="str">
        <f t="shared" si="8"/>
        <v/>
      </c>
      <c r="AX60" s="215" t="str">
        <f t="shared" si="8"/>
        <v/>
      </c>
      <c r="AY60" s="216" t="str">
        <f t="shared" si="8"/>
        <v/>
      </c>
      <c r="AZ60" s="545"/>
      <c r="BA60" s="546"/>
      <c r="BB60" s="218"/>
      <c r="BC60" s="530" t="s">
        <v>187</v>
      </c>
      <c r="BD60" s="532" t="s">
        <v>168</v>
      </c>
      <c r="BE60" s="525"/>
      <c r="BF60" s="526"/>
      <c r="BG60" s="526"/>
      <c r="BH60" s="526"/>
      <c r="BI60" s="526"/>
      <c r="BJ60" s="527"/>
    </row>
    <row r="61" spans="2:63" ht="20.25" customHeight="1" x14ac:dyDescent="0.4">
      <c r="B61" s="547" t="s">
        <v>222</v>
      </c>
      <c r="C61" s="548"/>
      <c r="D61" s="548"/>
      <c r="E61" s="548"/>
      <c r="F61" s="548"/>
      <c r="G61" s="548"/>
      <c r="H61" s="548"/>
      <c r="I61" s="548"/>
      <c r="J61" s="548"/>
      <c r="K61" s="548"/>
      <c r="L61" s="548"/>
      <c r="M61" s="548"/>
      <c r="N61" s="548"/>
      <c r="O61" s="548"/>
      <c r="P61" s="548"/>
      <c r="Q61" s="548"/>
      <c r="R61" s="548"/>
      <c r="S61" s="548"/>
      <c r="T61" s="549"/>
      <c r="U61" s="143"/>
      <c r="V61" s="45"/>
      <c r="W61" s="45"/>
      <c r="X61" s="45"/>
      <c r="Y61" s="45"/>
      <c r="Z61" s="45"/>
      <c r="AA61" s="46"/>
      <c r="AB61" s="44"/>
      <c r="AC61" s="45"/>
      <c r="AD61" s="45"/>
      <c r="AE61" s="45"/>
      <c r="AF61" s="45"/>
      <c r="AG61" s="45"/>
      <c r="AH61" s="46"/>
      <c r="AI61" s="44"/>
      <c r="AJ61" s="45"/>
      <c r="AK61" s="45"/>
      <c r="AL61" s="45"/>
      <c r="AM61" s="45"/>
      <c r="AN61" s="45"/>
      <c r="AO61" s="46"/>
      <c r="AP61" s="44"/>
      <c r="AQ61" s="45"/>
      <c r="AR61" s="45"/>
      <c r="AS61" s="45"/>
      <c r="AT61" s="45"/>
      <c r="AU61" s="45"/>
      <c r="AV61" s="46"/>
      <c r="AW61" s="44"/>
      <c r="AX61" s="45"/>
      <c r="AY61" s="46"/>
      <c r="AZ61" s="533" t="e">
        <f>AVERAGEIF(U61:AY61,"&lt;&gt;0",U61:AY61)</f>
        <v>#DIV/0!</v>
      </c>
      <c r="BA61" s="534"/>
      <c r="BB61" s="219"/>
      <c r="BC61" s="531"/>
      <c r="BD61" s="529"/>
      <c r="BE61" s="525"/>
      <c r="BF61" s="526"/>
      <c r="BG61" s="526"/>
      <c r="BH61" s="526"/>
      <c r="BI61" s="526"/>
      <c r="BJ61" s="527"/>
      <c r="BK61" s="144"/>
    </row>
    <row r="62" spans="2:63" ht="20.25" customHeight="1" thickBot="1" x14ac:dyDescent="0.45">
      <c r="B62" s="145" t="s">
        <v>185</v>
      </c>
      <c r="C62" s="146"/>
      <c r="D62" s="147"/>
      <c r="E62" s="147"/>
      <c r="F62" s="146"/>
      <c r="G62" s="147"/>
      <c r="H62" s="146"/>
      <c r="I62" s="146"/>
      <c r="J62" s="146"/>
      <c r="K62" s="146"/>
      <c r="L62" s="146"/>
      <c r="M62" s="146"/>
      <c r="N62" s="146"/>
      <c r="O62" s="146"/>
      <c r="P62" s="146"/>
      <c r="Q62" s="146"/>
      <c r="R62" s="146"/>
      <c r="S62" s="146"/>
      <c r="T62" s="148"/>
      <c r="U62" s="143"/>
      <c r="V62" s="45"/>
      <c r="W62" s="45"/>
      <c r="X62" s="45"/>
      <c r="Y62" s="45"/>
      <c r="Z62" s="45"/>
      <c r="AA62" s="46"/>
      <c r="AB62" s="44"/>
      <c r="AC62" s="45"/>
      <c r="AD62" s="45"/>
      <c r="AE62" s="45"/>
      <c r="AF62" s="45"/>
      <c r="AG62" s="45"/>
      <c r="AH62" s="46"/>
      <c r="AI62" s="44"/>
      <c r="AJ62" s="45"/>
      <c r="AK62" s="45"/>
      <c r="AL62" s="45"/>
      <c r="AM62" s="45"/>
      <c r="AN62" s="45"/>
      <c r="AO62" s="46"/>
      <c r="AP62" s="44"/>
      <c r="AQ62" s="45"/>
      <c r="AR62" s="45"/>
      <c r="AS62" s="45"/>
      <c r="AT62" s="45"/>
      <c r="AU62" s="45"/>
      <c r="AV62" s="46"/>
      <c r="AW62" s="44"/>
      <c r="AX62" s="45"/>
      <c r="AY62" s="46"/>
      <c r="AZ62" s="327" t="e">
        <f>AVERAGEIF(U62:AY62,"&lt;&gt;0",U62:AY62)</f>
        <v>#DIV/0!</v>
      </c>
      <c r="BA62" s="328"/>
      <c r="BB62" s="220"/>
      <c r="BC62" s="221">
        <f>SUM(BC28:BC58)</f>
        <v>0</v>
      </c>
      <c r="BD62" s="222">
        <f>SUM(BD28:BD58)</f>
        <v>0</v>
      </c>
      <c r="BE62" s="561" t="s">
        <v>181</v>
      </c>
      <c r="BF62" s="562"/>
      <c r="BG62" s="562"/>
      <c r="BH62" s="562"/>
      <c r="BI62" s="562"/>
      <c r="BJ62" s="563"/>
    </row>
    <row r="63" spans="2:63" ht="20.25" customHeight="1" x14ac:dyDescent="0.4">
      <c r="B63" s="145" t="s">
        <v>203</v>
      </c>
      <c r="C63" s="146"/>
      <c r="D63" s="147"/>
      <c r="E63" s="147"/>
      <c r="F63" s="146"/>
      <c r="G63" s="147"/>
      <c r="H63" s="146"/>
      <c r="I63" s="146"/>
      <c r="J63" s="146"/>
      <c r="K63" s="146"/>
      <c r="L63" s="146"/>
      <c r="M63" s="146"/>
      <c r="N63" s="146"/>
      <c r="O63" s="146"/>
      <c r="P63" s="146"/>
      <c r="Q63" s="146"/>
      <c r="R63" s="146"/>
      <c r="S63" s="146"/>
      <c r="T63" s="148"/>
      <c r="U63" s="214">
        <f>IF($AR$1="児童発達支援センター",CEILING(U61/4,1),IF(U61=0,0,IF(U61&lt;11,2,IF(U61&lt;16,3,IF(U61&lt;21,4,IF(U61&lt;26,5,IF(U61&lt;31,6,IF(U61&lt;36,7,IF(U61&lt;41,8)))))))))</f>
        <v>0</v>
      </c>
      <c r="V63" s="214">
        <f t="shared" ref="V63:AY63" si="9">IF($AR$1="児童発達支援センター",CEILING(V61/4,1),IF(V61=0,0,IF(V61&lt;11,2,IF(V61&lt;16,3,IF(V61&lt;21,4,IF(V61&lt;26,5,IF(V61&lt;31,6,IF(V61&lt;36,7,IF(V61&lt;41,8)))))))))</f>
        <v>0</v>
      </c>
      <c r="W63" s="214">
        <f t="shared" si="9"/>
        <v>0</v>
      </c>
      <c r="X63" s="215">
        <f t="shared" si="9"/>
        <v>0</v>
      </c>
      <c r="Y63" s="215">
        <f t="shared" si="9"/>
        <v>0</v>
      </c>
      <c r="Z63" s="215">
        <f t="shared" si="9"/>
        <v>0</v>
      </c>
      <c r="AA63" s="216">
        <f t="shared" si="9"/>
        <v>0</v>
      </c>
      <c r="AB63" s="217">
        <f t="shared" si="9"/>
        <v>0</v>
      </c>
      <c r="AC63" s="215">
        <f t="shared" si="9"/>
        <v>0</v>
      </c>
      <c r="AD63" s="215">
        <f t="shared" si="9"/>
        <v>0</v>
      </c>
      <c r="AE63" s="215">
        <f>IF($AR$1="児童発達支援センター",CEILING(AE61/4,1),IF(AE61=0,0,IF(AE61&lt;11,2,IF(AE61&lt;16,3,IF(AE61&lt;21,4,IF(AE61&lt;26,5,IF(AE61&lt;31,6,IF(AE61&lt;36,7,IF(AE61&lt;41,8)))))))))</f>
        <v>0</v>
      </c>
      <c r="AF63" s="215">
        <f t="shared" si="9"/>
        <v>0</v>
      </c>
      <c r="AG63" s="215">
        <f t="shared" si="9"/>
        <v>0</v>
      </c>
      <c r="AH63" s="216">
        <f t="shared" si="9"/>
        <v>0</v>
      </c>
      <c r="AI63" s="217">
        <f t="shared" si="9"/>
        <v>0</v>
      </c>
      <c r="AJ63" s="215">
        <f t="shared" si="9"/>
        <v>0</v>
      </c>
      <c r="AK63" s="215">
        <f t="shared" si="9"/>
        <v>0</v>
      </c>
      <c r="AL63" s="215">
        <f t="shared" si="9"/>
        <v>0</v>
      </c>
      <c r="AM63" s="215">
        <f t="shared" si="9"/>
        <v>0</v>
      </c>
      <c r="AN63" s="215">
        <f t="shared" si="9"/>
        <v>0</v>
      </c>
      <c r="AO63" s="216">
        <f t="shared" si="9"/>
        <v>0</v>
      </c>
      <c r="AP63" s="217">
        <f t="shared" si="9"/>
        <v>0</v>
      </c>
      <c r="AQ63" s="215">
        <f t="shared" si="9"/>
        <v>0</v>
      </c>
      <c r="AR63" s="215">
        <f t="shared" si="9"/>
        <v>0</v>
      </c>
      <c r="AS63" s="215">
        <f t="shared" si="9"/>
        <v>0</v>
      </c>
      <c r="AT63" s="215">
        <f t="shared" si="9"/>
        <v>0</v>
      </c>
      <c r="AU63" s="215">
        <f t="shared" si="9"/>
        <v>0</v>
      </c>
      <c r="AV63" s="216">
        <f t="shared" si="9"/>
        <v>0</v>
      </c>
      <c r="AW63" s="217">
        <f t="shared" si="9"/>
        <v>0</v>
      </c>
      <c r="AX63" s="215">
        <f t="shared" si="9"/>
        <v>0</v>
      </c>
      <c r="AY63" s="216">
        <f t="shared" si="9"/>
        <v>0</v>
      </c>
      <c r="AZ63" s="535" t="s">
        <v>221</v>
      </c>
      <c r="BA63" s="536"/>
      <c r="BB63" s="223"/>
      <c r="BC63" s="521" t="s">
        <v>133</v>
      </c>
      <c r="BD63" s="521"/>
      <c r="BE63" s="521"/>
      <c r="BF63" s="521"/>
      <c r="BG63" s="521"/>
      <c r="BH63" s="303"/>
      <c r="BI63" s="325">
        <f>SUM(SUMIFS(BD$28:BD$58,$F$28:$F$58,{"児童指導員","児童指導員_5年以上","保育士","保育士_5年以上","児童指導員等_児童指導員を除く","児童指導員等_児童指導員を除く_5年以上","機能訓練担当職員","機能訓練担当職員_5年以上","心理担当職員","心理担当職員_5年以上"}))</f>
        <v>0</v>
      </c>
      <c r="BJ63" s="326"/>
      <c r="BK63" s="104" t="s">
        <v>330</v>
      </c>
    </row>
    <row r="64" spans="2:63" ht="20.25" customHeight="1" thickBot="1" x14ac:dyDescent="0.45">
      <c r="B64" s="145" t="s">
        <v>207</v>
      </c>
      <c r="C64" s="146"/>
      <c r="D64" s="147"/>
      <c r="E64" s="147"/>
      <c r="F64" s="146"/>
      <c r="G64" s="147"/>
      <c r="H64" s="146"/>
      <c r="I64" s="146"/>
      <c r="J64" s="146"/>
      <c r="K64" s="146"/>
      <c r="L64" s="146"/>
      <c r="M64" s="146"/>
      <c r="N64" s="146"/>
      <c r="O64" s="146"/>
      <c r="P64" s="146"/>
      <c r="Q64" s="146"/>
      <c r="R64" s="146"/>
      <c r="S64" s="146"/>
      <c r="T64" s="148"/>
      <c r="U64" s="214" t="str">
        <f t="shared" ref="U64:AY64" si="10">IF(U$63&lt;=COUNTIF(U$28:U$58,"基準")+COUNTIF(U$28:U$58,"基準・加"),"○","×")</f>
        <v>○</v>
      </c>
      <c r="V64" s="215" t="str">
        <f t="shared" si="10"/>
        <v>○</v>
      </c>
      <c r="W64" s="215" t="str">
        <f t="shared" si="10"/>
        <v>○</v>
      </c>
      <c r="X64" s="215" t="str">
        <f t="shared" si="10"/>
        <v>○</v>
      </c>
      <c r="Y64" s="215" t="str">
        <f t="shared" si="10"/>
        <v>○</v>
      </c>
      <c r="Z64" s="215" t="str">
        <f t="shared" si="10"/>
        <v>○</v>
      </c>
      <c r="AA64" s="216" t="str">
        <f t="shared" si="10"/>
        <v>○</v>
      </c>
      <c r="AB64" s="217" t="str">
        <f t="shared" si="10"/>
        <v>○</v>
      </c>
      <c r="AC64" s="215" t="str">
        <f t="shared" si="10"/>
        <v>○</v>
      </c>
      <c r="AD64" s="215" t="str">
        <f t="shared" si="10"/>
        <v>○</v>
      </c>
      <c r="AE64" s="215" t="str">
        <f>IF(AE$63&lt;=COUNTIF(AE$28:AE$58,"基準")+COUNTIF(AE$28:AE$58,"基準・加"),"○","×")</f>
        <v>○</v>
      </c>
      <c r="AF64" s="215" t="str">
        <f t="shared" si="10"/>
        <v>○</v>
      </c>
      <c r="AG64" s="215" t="str">
        <f t="shared" si="10"/>
        <v>○</v>
      </c>
      <c r="AH64" s="216" t="str">
        <f t="shared" si="10"/>
        <v>○</v>
      </c>
      <c r="AI64" s="217" t="str">
        <f t="shared" si="10"/>
        <v>○</v>
      </c>
      <c r="AJ64" s="215" t="str">
        <f t="shared" si="10"/>
        <v>○</v>
      </c>
      <c r="AK64" s="215" t="str">
        <f t="shared" si="10"/>
        <v>○</v>
      </c>
      <c r="AL64" s="215" t="str">
        <f t="shared" si="10"/>
        <v>○</v>
      </c>
      <c r="AM64" s="215" t="str">
        <f t="shared" si="10"/>
        <v>○</v>
      </c>
      <c r="AN64" s="215" t="str">
        <f t="shared" si="10"/>
        <v>○</v>
      </c>
      <c r="AO64" s="216" t="str">
        <f t="shared" si="10"/>
        <v>○</v>
      </c>
      <c r="AP64" s="217" t="str">
        <f t="shared" si="10"/>
        <v>○</v>
      </c>
      <c r="AQ64" s="215" t="str">
        <f t="shared" si="10"/>
        <v>○</v>
      </c>
      <c r="AR64" s="215" t="str">
        <f t="shared" si="10"/>
        <v>○</v>
      </c>
      <c r="AS64" s="215" t="str">
        <f t="shared" si="10"/>
        <v>○</v>
      </c>
      <c r="AT64" s="215" t="str">
        <f t="shared" si="10"/>
        <v>○</v>
      </c>
      <c r="AU64" s="215" t="str">
        <f t="shared" si="10"/>
        <v>○</v>
      </c>
      <c r="AV64" s="216" t="str">
        <f t="shared" si="10"/>
        <v>○</v>
      </c>
      <c r="AW64" s="229" t="str">
        <f t="shared" si="10"/>
        <v>○</v>
      </c>
      <c r="AX64" s="230" t="str">
        <f t="shared" si="10"/>
        <v>○</v>
      </c>
      <c r="AY64" s="231" t="str">
        <f t="shared" si="10"/>
        <v>○</v>
      </c>
      <c r="AZ64" s="537">
        <f>COUNTA(U61:AY61)-COUNTIF(U61:AY61,"0")</f>
        <v>0</v>
      </c>
      <c r="BA64" s="538"/>
      <c r="BB64" s="224"/>
      <c r="BC64" s="281"/>
      <c r="BD64" s="303" t="s">
        <v>328</v>
      </c>
      <c r="BE64" s="304"/>
      <c r="BF64" s="304"/>
      <c r="BG64" s="304"/>
      <c r="BH64" s="304"/>
      <c r="BI64" s="325">
        <f>SUM(SUMIFS(BD$28:BD$58,$F$28:$F$58,{"児童指導員_5年以上","保育士_5年以上","児童指導員等_児童指導員を除く_5年以上","機能訓練担当職員_5年以上","心理担当職員_5年以上"}))</f>
        <v>0</v>
      </c>
      <c r="BJ64" s="326"/>
      <c r="BK64" s="104" t="s">
        <v>331</v>
      </c>
    </row>
    <row r="65" spans="2:63" ht="18.75" customHeight="1" thickBot="1" x14ac:dyDescent="0.45">
      <c r="B65" s="539" t="s">
        <v>307</v>
      </c>
      <c r="C65" s="540"/>
      <c r="D65" s="540"/>
      <c r="E65" s="540"/>
      <c r="F65" s="540"/>
      <c r="G65" s="540"/>
      <c r="H65" s="540"/>
      <c r="I65" s="540"/>
      <c r="J65" s="540"/>
      <c r="K65" s="540"/>
      <c r="L65" s="540"/>
      <c r="M65" s="540"/>
      <c r="N65" s="540"/>
      <c r="O65" s="540"/>
      <c r="P65" s="540"/>
      <c r="Q65" s="540"/>
      <c r="R65" s="540"/>
      <c r="S65" s="540"/>
      <c r="T65" s="541"/>
      <c r="U65" s="232" t="str">
        <f t="shared" ref="U65:AY65" si="11">IF(U$25="欠如","×",IF(U$63&lt;=COUNTIF(U$28:U$58,"基準"),"○","×"))</f>
        <v>○</v>
      </c>
      <c r="V65" s="233" t="str">
        <f t="shared" si="11"/>
        <v>○</v>
      </c>
      <c r="W65" s="233" t="str">
        <f t="shared" si="11"/>
        <v>○</v>
      </c>
      <c r="X65" s="233" t="str">
        <f t="shared" si="11"/>
        <v>○</v>
      </c>
      <c r="Y65" s="233" t="str">
        <f t="shared" si="11"/>
        <v>○</v>
      </c>
      <c r="Z65" s="233" t="str">
        <f t="shared" si="11"/>
        <v>○</v>
      </c>
      <c r="AA65" s="234" t="str">
        <f t="shared" si="11"/>
        <v>○</v>
      </c>
      <c r="AB65" s="235" t="str">
        <f t="shared" si="11"/>
        <v>○</v>
      </c>
      <c r="AC65" s="233" t="str">
        <f t="shared" si="11"/>
        <v>○</v>
      </c>
      <c r="AD65" s="233" t="str">
        <f t="shared" si="11"/>
        <v>○</v>
      </c>
      <c r="AE65" s="233" t="str">
        <f t="shared" si="11"/>
        <v>○</v>
      </c>
      <c r="AF65" s="233" t="str">
        <f t="shared" si="11"/>
        <v>○</v>
      </c>
      <c r="AG65" s="233" t="str">
        <f t="shared" si="11"/>
        <v>○</v>
      </c>
      <c r="AH65" s="234" t="str">
        <f t="shared" si="11"/>
        <v>○</v>
      </c>
      <c r="AI65" s="235" t="str">
        <f t="shared" si="11"/>
        <v>○</v>
      </c>
      <c r="AJ65" s="233" t="str">
        <f t="shared" si="11"/>
        <v>○</v>
      </c>
      <c r="AK65" s="233" t="str">
        <f t="shared" si="11"/>
        <v>○</v>
      </c>
      <c r="AL65" s="233" t="str">
        <f t="shared" si="11"/>
        <v>○</v>
      </c>
      <c r="AM65" s="233" t="str">
        <f t="shared" si="11"/>
        <v>○</v>
      </c>
      <c r="AN65" s="233" t="str">
        <f t="shared" si="11"/>
        <v>○</v>
      </c>
      <c r="AO65" s="234" t="str">
        <f t="shared" si="11"/>
        <v>○</v>
      </c>
      <c r="AP65" s="235" t="str">
        <f t="shared" si="11"/>
        <v>○</v>
      </c>
      <c r="AQ65" s="233" t="str">
        <f t="shared" si="11"/>
        <v>○</v>
      </c>
      <c r="AR65" s="233" t="str">
        <f t="shared" si="11"/>
        <v>○</v>
      </c>
      <c r="AS65" s="233" t="str">
        <f t="shared" si="11"/>
        <v>○</v>
      </c>
      <c r="AT65" s="233" t="str">
        <f t="shared" si="11"/>
        <v>○</v>
      </c>
      <c r="AU65" s="233" t="str">
        <f t="shared" si="11"/>
        <v>○</v>
      </c>
      <c r="AV65" s="234" t="str">
        <f t="shared" si="11"/>
        <v>○</v>
      </c>
      <c r="AW65" s="236" t="str">
        <f t="shared" si="11"/>
        <v>○</v>
      </c>
      <c r="AX65" s="237" t="str">
        <f t="shared" si="11"/>
        <v>○</v>
      </c>
      <c r="AY65" s="238" t="str">
        <f t="shared" si="11"/>
        <v>○</v>
      </c>
      <c r="AZ65" s="282"/>
      <c r="BA65" s="283"/>
      <c r="BB65" s="224"/>
      <c r="BC65" s="281"/>
      <c r="BD65" s="286" t="s">
        <v>326</v>
      </c>
      <c r="BE65" s="305" t="s">
        <v>327</v>
      </c>
      <c r="BF65" s="306"/>
      <c r="BG65" s="306"/>
      <c r="BH65" s="306"/>
      <c r="BI65" s="307">
        <f>SUM(SUMIFS(BD$28:BD$58,$F$28:$F$58,{"児童指導員_5年以上","保育士_5年以上","機能訓練担当職員_5年以上","心理担当職員_5年以上"}))</f>
        <v>0</v>
      </c>
      <c r="BJ65" s="308"/>
      <c r="BK65" s="104" t="s">
        <v>332</v>
      </c>
    </row>
    <row r="66" spans="2:63" ht="18.75" customHeight="1" x14ac:dyDescent="0.4">
      <c r="B66" s="550" t="s">
        <v>306</v>
      </c>
      <c r="C66" s="551"/>
      <c r="D66" s="551"/>
      <c r="E66" s="551"/>
      <c r="F66" s="551"/>
      <c r="G66" s="551"/>
      <c r="H66" s="551"/>
      <c r="I66" s="551"/>
      <c r="J66" s="551"/>
      <c r="K66" s="551"/>
      <c r="L66" s="551"/>
      <c r="M66" s="551"/>
      <c r="N66" s="551"/>
      <c r="O66" s="551"/>
      <c r="P66" s="551"/>
      <c r="Q66" s="551"/>
      <c r="R66" s="551"/>
      <c r="S66" s="551"/>
      <c r="T66" s="551"/>
      <c r="U66" s="551"/>
      <c r="V66" s="551"/>
      <c r="W66" s="551"/>
      <c r="X66" s="551"/>
      <c r="Y66" s="551"/>
      <c r="Z66" s="551"/>
      <c r="AA66" s="551"/>
      <c r="AB66" s="551"/>
      <c r="AC66" s="551"/>
      <c r="AD66" s="551"/>
      <c r="AE66" s="551"/>
      <c r="AF66" s="551"/>
      <c r="AG66" s="551"/>
      <c r="AH66" s="551"/>
      <c r="AI66" s="551"/>
      <c r="AJ66" s="551"/>
      <c r="AK66" s="551"/>
      <c r="AL66" s="551"/>
      <c r="AM66" s="551"/>
      <c r="AN66" s="551"/>
      <c r="AO66" s="551"/>
      <c r="AP66" s="551"/>
      <c r="AQ66" s="551"/>
      <c r="AR66" s="551"/>
      <c r="AS66" s="551"/>
      <c r="AT66" s="551"/>
      <c r="AU66" s="551"/>
      <c r="AV66" s="551"/>
      <c r="AW66" s="551"/>
      <c r="AX66" s="551"/>
      <c r="AY66" s="552"/>
      <c r="AZ66" s="225"/>
      <c r="BA66" s="284"/>
      <c r="BB66" s="224"/>
      <c r="BC66" s="281"/>
      <c r="BD66" s="303" t="s">
        <v>329</v>
      </c>
      <c r="BE66" s="304"/>
      <c r="BF66" s="304"/>
      <c r="BG66" s="304"/>
      <c r="BH66" s="304"/>
      <c r="BI66" s="325">
        <f>SUM(SUMIFS(BD$28:BD$58,$F$28:$F$58,{"児童指導員","保育士","児童指導員等_児童指導員を除く","機能訓練担当職員","心理担当職員"}))</f>
        <v>0</v>
      </c>
      <c r="BJ66" s="326"/>
      <c r="BK66" s="104" t="s">
        <v>333</v>
      </c>
    </row>
    <row r="67" spans="2:63" ht="18.75" customHeight="1" x14ac:dyDescent="0.4">
      <c r="B67" s="553"/>
      <c r="C67" s="554"/>
      <c r="D67" s="554"/>
      <c r="E67" s="554"/>
      <c r="F67" s="554"/>
      <c r="G67" s="554"/>
      <c r="H67" s="554"/>
      <c r="I67" s="554"/>
      <c r="J67" s="554"/>
      <c r="K67" s="554"/>
      <c r="L67" s="554"/>
      <c r="M67" s="554"/>
      <c r="N67" s="554"/>
      <c r="O67" s="554"/>
      <c r="P67" s="554"/>
      <c r="Q67" s="554"/>
      <c r="R67" s="554"/>
      <c r="S67" s="554"/>
      <c r="T67" s="554"/>
      <c r="U67" s="554"/>
      <c r="V67" s="554"/>
      <c r="W67" s="554"/>
      <c r="X67" s="554"/>
      <c r="Y67" s="554"/>
      <c r="Z67" s="554"/>
      <c r="AA67" s="554"/>
      <c r="AB67" s="554"/>
      <c r="AC67" s="554"/>
      <c r="AD67" s="554"/>
      <c r="AE67" s="554"/>
      <c r="AF67" s="554"/>
      <c r="AG67" s="554"/>
      <c r="AH67" s="554"/>
      <c r="AI67" s="554"/>
      <c r="AJ67" s="554"/>
      <c r="AK67" s="554"/>
      <c r="AL67" s="554"/>
      <c r="AM67" s="554"/>
      <c r="AN67" s="554"/>
      <c r="AO67" s="554"/>
      <c r="AP67" s="554"/>
      <c r="AQ67" s="554"/>
      <c r="AR67" s="554"/>
      <c r="AS67" s="554"/>
      <c r="AT67" s="554"/>
      <c r="AU67" s="554"/>
      <c r="AV67" s="554"/>
      <c r="AW67" s="554"/>
      <c r="AX67" s="554"/>
      <c r="AY67" s="555"/>
      <c r="AZ67" s="225"/>
      <c r="BA67" s="284"/>
      <c r="BB67" s="224"/>
      <c r="BC67" s="281"/>
      <c r="BD67" s="286"/>
      <c r="BE67" s="305" t="s">
        <v>327</v>
      </c>
      <c r="BF67" s="306"/>
      <c r="BG67" s="306"/>
      <c r="BH67" s="306"/>
      <c r="BI67" s="542">
        <f>SUM(SUMIFS(BD$28:BD$58,$F$28:$F$58,{"機能訓練担当職員","心理担当職員"}))</f>
        <v>0</v>
      </c>
      <c r="BJ67" s="542"/>
      <c r="BK67" s="104" t="s">
        <v>334</v>
      </c>
    </row>
    <row r="68" spans="2:63" ht="18.75" customHeight="1" x14ac:dyDescent="0.4">
      <c r="B68" s="553"/>
      <c r="C68" s="554"/>
      <c r="D68" s="554"/>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K68" s="554"/>
      <c r="AL68" s="554"/>
      <c r="AM68" s="554"/>
      <c r="AN68" s="554"/>
      <c r="AO68" s="554"/>
      <c r="AP68" s="554"/>
      <c r="AQ68" s="554"/>
      <c r="AR68" s="554"/>
      <c r="AS68" s="554"/>
      <c r="AT68" s="554"/>
      <c r="AU68" s="554"/>
      <c r="AV68" s="554"/>
      <c r="AW68" s="554"/>
      <c r="AX68" s="554"/>
      <c r="AY68" s="555"/>
      <c r="AZ68" s="225"/>
      <c r="BA68" s="284"/>
      <c r="BB68" s="224"/>
      <c r="BC68" s="309" t="s">
        <v>206</v>
      </c>
      <c r="BD68" s="310"/>
      <c r="BE68" s="310"/>
      <c r="BF68" s="310"/>
      <c r="BG68" s="310"/>
      <c r="BH68" s="310"/>
      <c r="BI68" s="325">
        <f>SUMIF($F$28:$F$58,"その他従業者",BD$28:BD$58)+SUMIF($F$28:$F$58,"看護職員",BD$28:BD$58)</f>
        <v>0</v>
      </c>
      <c r="BJ68" s="326"/>
    </row>
    <row r="69" spans="2:63" ht="18.75" customHeight="1" thickBot="1" x14ac:dyDescent="0.45">
      <c r="B69" s="553"/>
      <c r="C69" s="554"/>
      <c r="D69" s="554"/>
      <c r="E69" s="554"/>
      <c r="F69" s="554"/>
      <c r="G69" s="554"/>
      <c r="H69" s="554"/>
      <c r="I69" s="554"/>
      <c r="J69" s="554"/>
      <c r="K69" s="554"/>
      <c r="L69" s="554"/>
      <c r="M69" s="554"/>
      <c r="N69" s="554"/>
      <c r="O69" s="554"/>
      <c r="P69" s="554"/>
      <c r="Q69" s="554"/>
      <c r="R69" s="554"/>
      <c r="S69" s="554"/>
      <c r="T69" s="554"/>
      <c r="U69" s="554"/>
      <c r="V69" s="554"/>
      <c r="W69" s="554"/>
      <c r="X69" s="554"/>
      <c r="Y69" s="554"/>
      <c r="Z69" s="554"/>
      <c r="AA69" s="554"/>
      <c r="AB69" s="554"/>
      <c r="AC69" s="554"/>
      <c r="AD69" s="554"/>
      <c r="AE69" s="554"/>
      <c r="AF69" s="554"/>
      <c r="AG69" s="554"/>
      <c r="AH69" s="554"/>
      <c r="AI69" s="554"/>
      <c r="AJ69" s="554"/>
      <c r="AK69" s="554"/>
      <c r="AL69" s="554"/>
      <c r="AM69" s="554"/>
      <c r="AN69" s="554"/>
      <c r="AO69" s="554"/>
      <c r="AP69" s="554"/>
      <c r="AQ69" s="554"/>
      <c r="AR69" s="554"/>
      <c r="AS69" s="554"/>
      <c r="AT69" s="554"/>
      <c r="AU69" s="554"/>
      <c r="AV69" s="554"/>
      <c r="AW69" s="554"/>
      <c r="AX69" s="554"/>
      <c r="AY69" s="555"/>
      <c r="AZ69" s="225"/>
      <c r="BA69" s="284"/>
      <c r="BB69" s="224"/>
      <c r="BC69" s="228"/>
      <c r="BD69" s="516" t="s">
        <v>163</v>
      </c>
      <c r="BE69" s="517"/>
      <c r="BF69" s="517"/>
      <c r="BG69" s="517"/>
      <c r="BH69" s="517"/>
      <c r="BI69" s="559">
        <f>SUMIF($F$28:$F$58,"看護職員",BD$28:BD$58)</f>
        <v>0</v>
      </c>
      <c r="BJ69" s="560"/>
    </row>
    <row r="70" spans="2:63" ht="18.600000000000001" customHeight="1" thickBot="1" x14ac:dyDescent="0.45">
      <c r="B70" s="556"/>
      <c r="C70" s="557"/>
      <c r="D70" s="557"/>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557"/>
      <c r="AJ70" s="557"/>
      <c r="AK70" s="557"/>
      <c r="AL70" s="557"/>
      <c r="AM70" s="557"/>
      <c r="AN70" s="557"/>
      <c r="AO70" s="557"/>
      <c r="AP70" s="557"/>
      <c r="AQ70" s="557"/>
      <c r="AR70" s="557"/>
      <c r="AS70" s="557"/>
      <c r="AT70" s="557"/>
      <c r="AU70" s="557"/>
      <c r="AV70" s="557"/>
      <c r="AW70" s="557"/>
      <c r="AX70" s="557"/>
      <c r="AY70" s="558"/>
      <c r="AZ70" s="226"/>
      <c r="BA70" s="285"/>
      <c r="BB70" s="227"/>
    </row>
    <row r="71" spans="2:63" ht="18.600000000000001" customHeight="1" x14ac:dyDescent="0.4">
      <c r="C71" s="149"/>
      <c r="D71" s="149"/>
      <c r="E71" s="149"/>
      <c r="F71" s="149"/>
      <c r="G71" s="149"/>
      <c r="H71" s="108"/>
      <c r="I71" s="108"/>
    </row>
    <row r="72" spans="2:63" ht="40.15" customHeight="1" x14ac:dyDescent="0.4">
      <c r="C72" s="149"/>
      <c r="D72" s="149"/>
      <c r="E72" s="149"/>
      <c r="F72" s="149"/>
      <c r="G72" s="149"/>
      <c r="H72" s="108"/>
      <c r="I72" s="108"/>
    </row>
    <row r="73" spans="2:63" ht="20.25" customHeight="1" x14ac:dyDescent="0.4">
      <c r="C73" s="108"/>
      <c r="D73" s="108"/>
      <c r="E73" s="108"/>
      <c r="F73" s="108"/>
      <c r="G73" s="108"/>
    </row>
    <row r="74" spans="2:63" ht="20.25" customHeight="1" x14ac:dyDescent="0.4">
      <c r="C74" s="108"/>
      <c r="D74" s="108"/>
      <c r="E74" s="108"/>
      <c r="F74" s="108"/>
      <c r="G74" s="108"/>
    </row>
    <row r="75" spans="2:63" ht="20.25" customHeight="1" x14ac:dyDescent="0.4">
      <c r="C75" s="108"/>
      <c r="D75" s="108"/>
      <c r="E75" s="108"/>
      <c r="F75" s="108"/>
      <c r="G75" s="108"/>
    </row>
    <row r="76" spans="2:63" ht="20.25" customHeight="1" x14ac:dyDescent="0.4">
      <c r="C76" s="108"/>
      <c r="D76" s="108"/>
      <c r="E76" s="108"/>
      <c r="F76" s="108"/>
      <c r="G76" s="108"/>
    </row>
  </sheetData>
  <sheetProtection sheet="1" selectLockedCells="1"/>
  <mergeCells count="256">
    <mergeCell ref="BI66:BJ66"/>
    <mergeCell ref="AZ64:BA64"/>
    <mergeCell ref="B65:T65"/>
    <mergeCell ref="BI67:BJ67"/>
    <mergeCell ref="G55:G57"/>
    <mergeCell ref="R57:T57"/>
    <mergeCell ref="C55:E57"/>
    <mergeCell ref="H55:K57"/>
    <mergeCell ref="L55:L57"/>
    <mergeCell ref="M55:M57"/>
    <mergeCell ref="N55:Q55"/>
    <mergeCell ref="R55:T55"/>
    <mergeCell ref="BE55:BI57"/>
    <mergeCell ref="N56:Q56"/>
    <mergeCell ref="R56:T56"/>
    <mergeCell ref="N57:Q57"/>
    <mergeCell ref="AZ59:BA60"/>
    <mergeCell ref="B61:T61"/>
    <mergeCell ref="B66:AY70"/>
    <mergeCell ref="BI64:BJ64"/>
    <mergeCell ref="BI69:BJ69"/>
    <mergeCell ref="BI68:BJ68"/>
    <mergeCell ref="BE62:BJ62"/>
    <mergeCell ref="BD66:BH66"/>
    <mergeCell ref="R28:T28"/>
    <mergeCell ref="R29:T29"/>
    <mergeCell ref="R32:T32"/>
    <mergeCell ref="R34:T34"/>
    <mergeCell ref="BC63:BH63"/>
    <mergeCell ref="BJ40:BJ42"/>
    <mergeCell ref="BJ55:BJ57"/>
    <mergeCell ref="BE59:BJ61"/>
    <mergeCell ref="BJ43:BJ45"/>
    <mergeCell ref="BJ46:BJ48"/>
    <mergeCell ref="BC59:BD59"/>
    <mergeCell ref="BC60:BC61"/>
    <mergeCell ref="BD60:BD61"/>
    <mergeCell ref="AZ61:BA61"/>
    <mergeCell ref="AZ63:BA63"/>
    <mergeCell ref="BJ49:BJ51"/>
    <mergeCell ref="BE37:BI39"/>
    <mergeCell ref="BJ37:BJ39"/>
    <mergeCell ref="BE40:BI42"/>
    <mergeCell ref="R46:T46"/>
    <mergeCell ref="M49:M51"/>
    <mergeCell ref="H46:K48"/>
    <mergeCell ref="N41:Q41"/>
    <mergeCell ref="N42:Q42"/>
    <mergeCell ref="M37:M39"/>
    <mergeCell ref="R37:T37"/>
    <mergeCell ref="BD69:BH69"/>
    <mergeCell ref="N34:Q34"/>
    <mergeCell ref="N32:Q32"/>
    <mergeCell ref="R53:T53"/>
    <mergeCell ref="R50:T50"/>
    <mergeCell ref="R52:T52"/>
    <mergeCell ref="N49:Q49"/>
    <mergeCell ref="N35:Q35"/>
    <mergeCell ref="N36:Q36"/>
    <mergeCell ref="R42:T42"/>
    <mergeCell ref="N37:Q37"/>
    <mergeCell ref="L52:L54"/>
    <mergeCell ref="N53:Q53"/>
    <mergeCell ref="BE67:BH67"/>
    <mergeCell ref="M52:M54"/>
    <mergeCell ref="L43:L45"/>
    <mergeCell ref="M40:M42"/>
    <mergeCell ref="R39:T39"/>
    <mergeCell ref="N46:Q46"/>
    <mergeCell ref="N47:Q47"/>
    <mergeCell ref="N48:Q48"/>
    <mergeCell ref="R44:T44"/>
    <mergeCell ref="R47:T47"/>
    <mergeCell ref="M43:M45"/>
    <mergeCell ref="M46:M48"/>
    <mergeCell ref="BJ22:BJ24"/>
    <mergeCell ref="BE25:BI27"/>
    <mergeCell ref="BJ25:BJ27"/>
    <mergeCell ref="BE28:BI30"/>
    <mergeCell ref="BJ28:BJ30"/>
    <mergeCell ref="BE31:BI33"/>
    <mergeCell ref="BJ31:BJ33"/>
    <mergeCell ref="BE34:BI36"/>
    <mergeCell ref="BJ34:BJ36"/>
    <mergeCell ref="R33:T33"/>
    <mergeCell ref="N33:Q33"/>
    <mergeCell ref="N38:Q38"/>
    <mergeCell ref="N39:Q39"/>
    <mergeCell ref="N28:Q28"/>
    <mergeCell ref="R31:T31"/>
    <mergeCell ref="R30:T30"/>
    <mergeCell ref="N30:Q30"/>
    <mergeCell ref="BE3:BI3"/>
    <mergeCell ref="BE8:BG8"/>
    <mergeCell ref="AP18:AV18"/>
    <mergeCell ref="R23:T23"/>
    <mergeCell ref="N29:Q29"/>
    <mergeCell ref="BE22:BI24"/>
    <mergeCell ref="AW8:AX8"/>
    <mergeCell ref="R8:T8"/>
    <mergeCell ref="R10:T10"/>
    <mergeCell ref="BE6:BG6"/>
    <mergeCell ref="AR3:AV3"/>
    <mergeCell ref="AZ6:BA6"/>
    <mergeCell ref="N22:Q22"/>
    <mergeCell ref="BC17:BD18"/>
    <mergeCell ref="BD19:BD21"/>
    <mergeCell ref="BE17:BJ18"/>
    <mergeCell ref="BE19:BI21"/>
    <mergeCell ref="BJ19:BJ21"/>
    <mergeCell ref="BC19:BC21"/>
    <mergeCell ref="B12:X12"/>
    <mergeCell ref="B13:X13"/>
    <mergeCell ref="B14:X14"/>
    <mergeCell ref="R27:T27"/>
    <mergeCell ref="R26:T26"/>
    <mergeCell ref="AW12:AX12"/>
    <mergeCell ref="AZ12:BA12"/>
    <mergeCell ref="AZ14:BA14"/>
    <mergeCell ref="BA19:BA21"/>
    <mergeCell ref="G25:G27"/>
    <mergeCell ref="U18:AA18"/>
    <mergeCell ref="M25:M27"/>
    <mergeCell ref="H26:I26"/>
    <mergeCell ref="N17:Q21"/>
    <mergeCell ref="R22:T22"/>
    <mergeCell ref="R24:T24"/>
    <mergeCell ref="R25:T25"/>
    <mergeCell ref="AW14:AX14"/>
    <mergeCell ref="AT12:AU12"/>
    <mergeCell ref="AT14:AU14"/>
    <mergeCell ref="AZ17:BB18"/>
    <mergeCell ref="BB19:BB21"/>
    <mergeCell ref="N25:Q25"/>
    <mergeCell ref="N26:Q26"/>
    <mergeCell ref="N27:Q27"/>
    <mergeCell ref="B22:B24"/>
    <mergeCell ref="C22:E24"/>
    <mergeCell ref="B17:B21"/>
    <mergeCell ref="M17:M21"/>
    <mergeCell ref="M22:M24"/>
    <mergeCell ref="U17:AY17"/>
    <mergeCell ref="AB18:AH18"/>
    <mergeCell ref="AI18:AO18"/>
    <mergeCell ref="AW18:AY18"/>
    <mergeCell ref="B52:B54"/>
    <mergeCell ref="AB2:AC2"/>
    <mergeCell ref="AE2:AF2"/>
    <mergeCell ref="AI2:AJ2"/>
    <mergeCell ref="AR2:BI2"/>
    <mergeCell ref="BE10:BH10"/>
    <mergeCell ref="BF14:BG14"/>
    <mergeCell ref="AV6:AW6"/>
    <mergeCell ref="C17:E21"/>
    <mergeCell ref="C25:E27"/>
    <mergeCell ref="J26:K26"/>
    <mergeCell ref="BF12:BG12"/>
    <mergeCell ref="H22:K24"/>
    <mergeCell ref="L17:L21"/>
    <mergeCell ref="L22:L24"/>
    <mergeCell ref="L25:L27"/>
    <mergeCell ref="H17:K21"/>
    <mergeCell ref="G17:G21"/>
    <mergeCell ref="G22:G24"/>
    <mergeCell ref="H25:K25"/>
    <mergeCell ref="AZ19:AZ21"/>
    <mergeCell ref="R54:T54"/>
    <mergeCell ref="N8:P8"/>
    <mergeCell ref="N10:P10"/>
    <mergeCell ref="C28:E30"/>
    <mergeCell ref="H28:K30"/>
    <mergeCell ref="C34:E36"/>
    <mergeCell ref="C37:E39"/>
    <mergeCell ref="G28:G30"/>
    <mergeCell ref="M31:M33"/>
    <mergeCell ref="G31:G33"/>
    <mergeCell ref="L31:L33"/>
    <mergeCell ref="H31:K33"/>
    <mergeCell ref="C31:E33"/>
    <mergeCell ref="G34:G36"/>
    <mergeCell ref="H37:K39"/>
    <mergeCell ref="H34:K36"/>
    <mergeCell ref="G37:G39"/>
    <mergeCell ref="L28:L30"/>
    <mergeCell ref="N31:Q31"/>
    <mergeCell ref="M34:M36"/>
    <mergeCell ref="H43:K45"/>
    <mergeCell ref="N54:Q54"/>
    <mergeCell ref="BE46:BI48"/>
    <mergeCell ref="BE49:BI51"/>
    <mergeCell ref="R43:T43"/>
    <mergeCell ref="R49:T49"/>
    <mergeCell ref="R51:T51"/>
    <mergeCell ref="N52:Q52"/>
    <mergeCell ref="R35:T35"/>
    <mergeCell ref="R40:T40"/>
    <mergeCell ref="R41:T41"/>
    <mergeCell ref="N51:Q51"/>
    <mergeCell ref="R38:T38"/>
    <mergeCell ref="R36:T36"/>
    <mergeCell ref="N44:Q44"/>
    <mergeCell ref="N45:Q45"/>
    <mergeCell ref="L46:L48"/>
    <mergeCell ref="N50:Q50"/>
    <mergeCell ref="L49:L51"/>
    <mergeCell ref="N40:Q40"/>
    <mergeCell ref="R48:T48"/>
    <mergeCell ref="R45:T45"/>
    <mergeCell ref="B28:B30"/>
    <mergeCell ref="AR4:AV4"/>
    <mergeCell ref="AR1:AY1"/>
    <mergeCell ref="BF1:BI1"/>
    <mergeCell ref="AQ8:AR8"/>
    <mergeCell ref="B40:B42"/>
    <mergeCell ref="B34:B36"/>
    <mergeCell ref="B37:B39"/>
    <mergeCell ref="H27:I27"/>
    <mergeCell ref="J27:K27"/>
    <mergeCell ref="B31:B33"/>
    <mergeCell ref="B25:B27"/>
    <mergeCell ref="H40:K42"/>
    <mergeCell ref="C40:E42"/>
    <mergeCell ref="V8:W8"/>
    <mergeCell ref="V10:W10"/>
    <mergeCell ref="N23:Q23"/>
    <mergeCell ref="N24:Q24"/>
    <mergeCell ref="B6:J6"/>
    <mergeCell ref="G40:G42"/>
    <mergeCell ref="M28:M30"/>
    <mergeCell ref="L34:L36"/>
    <mergeCell ref="L37:L39"/>
    <mergeCell ref="L40:L42"/>
    <mergeCell ref="C43:E45"/>
    <mergeCell ref="BD64:BH64"/>
    <mergeCell ref="BE65:BH65"/>
    <mergeCell ref="BI65:BJ65"/>
    <mergeCell ref="BC68:BH68"/>
    <mergeCell ref="B43:B45"/>
    <mergeCell ref="H49:K51"/>
    <mergeCell ref="H52:K54"/>
    <mergeCell ref="G49:G51"/>
    <mergeCell ref="G43:G45"/>
    <mergeCell ref="BE43:BI45"/>
    <mergeCell ref="BI63:BJ63"/>
    <mergeCell ref="AZ62:BA62"/>
    <mergeCell ref="B55:B57"/>
    <mergeCell ref="C46:E48"/>
    <mergeCell ref="C49:E51"/>
    <mergeCell ref="C52:E54"/>
    <mergeCell ref="G46:G48"/>
    <mergeCell ref="BJ52:BJ54"/>
    <mergeCell ref="G52:G54"/>
    <mergeCell ref="BE52:BI54"/>
    <mergeCell ref="N43:Q43"/>
    <mergeCell ref="B46:B48"/>
    <mergeCell ref="B49:B51"/>
  </mergeCells>
  <phoneticPr fontId="2"/>
  <conditionalFormatting sqref="N22:Q57">
    <cfRule type="duplicateValues" dxfId="24" priority="324"/>
  </conditionalFormatting>
  <conditionalFormatting sqref="U23:AG23 U26:AG26 U29:AG29 U32:AG32 U35:AG35 U38:AG38 U41:AG41 U44:AG44 U47:AG47 U50:AG50 U53:AG53 U56:AG56">
    <cfRule type="expression" dxfId="23" priority="37">
      <formula>U22:AY22="常-休3"</formula>
    </cfRule>
    <cfRule type="expression" dxfId="22" priority="38">
      <formula>U22:AY22="常-休2"</formula>
    </cfRule>
    <cfRule type="expression" dxfId="21" priority="39">
      <formula>U22:AY22="出・研"</formula>
    </cfRule>
    <cfRule type="expression" dxfId="20" priority="40">
      <formula>U22:AY22="常-休1"</formula>
    </cfRule>
  </conditionalFormatting>
  <conditionalFormatting sqref="U24:AY24">
    <cfRule type="containsText" dxfId="19" priority="109" operator="containsText" text="基準">
      <formula>NOT(ISERROR(SEARCH("基準",U24)))</formula>
    </cfRule>
  </conditionalFormatting>
  <conditionalFormatting sqref="U27:AY27">
    <cfRule type="containsText" dxfId="18" priority="108" operator="containsText" text="基準">
      <formula>NOT(ISERROR(SEARCH("基準",U27)))</formula>
    </cfRule>
  </conditionalFormatting>
  <conditionalFormatting sqref="U30:AY30 U33:AY33 U42:AY42">
    <cfRule type="containsText" dxfId="17" priority="45" operator="containsText" text="基準・加">
      <formula>NOT(ISERROR(SEARCH("基準・加",U30)))</formula>
    </cfRule>
    <cfRule type="endsWith" dxfId="16" priority="48" operator="endsWith" text="基準">
      <formula>RIGHT(U30,LEN("基準"))="基準"</formula>
    </cfRule>
  </conditionalFormatting>
  <conditionalFormatting sqref="U36:AY36 U39:AY39">
    <cfRule type="endsWith" dxfId="15" priority="91" operator="endsWith" text="基準">
      <formula>RIGHT(U36,LEN("基準"))="基準"</formula>
    </cfRule>
  </conditionalFormatting>
  <conditionalFormatting sqref="U36:AY36">
    <cfRule type="containsText" dxfId="14" priority="81" operator="containsText" text="基準・加">
      <formula>NOT(ISERROR(SEARCH("基準・加",U36)))</formula>
    </cfRule>
  </conditionalFormatting>
  <conditionalFormatting sqref="U39:AY39">
    <cfRule type="containsText" dxfId="13" priority="79" operator="containsText" text="基準・加">
      <formula>NOT(ISERROR(SEARCH("基準・加",U39)))</formula>
    </cfRule>
  </conditionalFormatting>
  <conditionalFormatting sqref="U45:AY45 U48:AY48 U51:AY51 U54:AY54 U57:AY57">
    <cfRule type="containsText" dxfId="12" priority="96" operator="containsText" text="基準・加">
      <formula>NOT(ISERROR(SEARCH("基準・加",U45)))</formula>
    </cfRule>
  </conditionalFormatting>
  <conditionalFormatting sqref="U45:AY45 U48:AY48 U51:AY51 U54:AY54 U57:AY58">
    <cfRule type="endsWith" dxfId="11" priority="99" operator="endsWith" text="基準">
      <formula>RIGHT(U45,LEN("基準"))="基準"</formula>
    </cfRule>
  </conditionalFormatting>
  <conditionalFormatting sqref="U64:AY65">
    <cfRule type="containsText" dxfId="10" priority="224" operator="containsText" text="×">
      <formula>NOT(ISERROR(SEARCH("×",U64)))</formula>
    </cfRule>
  </conditionalFormatting>
  <conditionalFormatting sqref="AN23:AY23 AN26:AY26 AN29:AY29 AN32:AY32 AN35:AY35 AN38:AY38 AN41:AY41 AN44:AY44 AN47:AY47 AN50:AY50 AN53:AY53 AN56:AY56">
    <cfRule type="expression" dxfId="9" priority="329">
      <formula>AN22:BL22="常-休3"</formula>
    </cfRule>
    <cfRule type="expression" dxfId="8" priority="330">
      <formula>AN22:BL22="常-休2"</formula>
    </cfRule>
    <cfRule type="expression" dxfId="7" priority="331">
      <formula>AN22:BL22="出・研"</formula>
    </cfRule>
    <cfRule type="expression" dxfId="6" priority="332">
      <formula>AN22:BL22="常-休1"</formula>
    </cfRule>
  </conditionalFormatting>
  <conditionalFormatting sqref="AH23:AM23 AH26:AM26 AH29:AM29 AH32:AM32 AH35:AM35 AH38:AM38 AH41:AM41 AH44:AM44 AH47:AM47 AH50:AM50 AH53:AM53 AH56:AM56">
    <cfRule type="expression" dxfId="5" priority="333">
      <formula>AH22:BK22="常-休3"</formula>
    </cfRule>
    <cfRule type="expression" dxfId="4" priority="334">
      <formula>AH22:BK22="常-休2"</formula>
    </cfRule>
    <cfRule type="expression" dxfId="3" priority="335">
      <formula>AH22:BK22="出・研"</formula>
    </cfRule>
    <cfRule type="expression" dxfId="2" priority="336">
      <formula>AH22:BK22="常-休1"</formula>
    </cfRule>
  </conditionalFormatting>
  <dataValidations count="15">
    <dataValidation type="list" allowBlank="1" showInputMessage="1" showErrorMessage="1" sqref="C22 C25 C28 C31 C34 C37 C40 C43 C46 C49 C52 C55">
      <formula1>職種</formula1>
    </dataValidation>
    <dataValidation type="list" allowBlank="1" showInputMessage="1" showErrorMessage="1" sqref="BE3:BI3">
      <formula1>"予定,実績"</formula1>
    </dataValidation>
    <dataValidation type="list" allowBlank="1" showInputMessage="1" showErrorMessage="1" sqref="B8:E8 G8:J8 B10:E10 G10:J10">
      <formula1>"○,－"</formula1>
    </dataValidation>
    <dataValidation type="decimal" allowBlank="1" showInputMessage="1" showErrorMessage="1" error="入力可能範囲　32～40" sqref="AZ6">
      <formula1>32</formula1>
      <formula2>40</formula2>
    </dataValidation>
    <dataValidation type="list" allowBlank="1" showInputMessage="1" showErrorMessage="1" sqref="AE3">
      <formula1>#REF!</formula1>
    </dataValidation>
    <dataValidation imeMode="fullKatakana" allowBlank="1" showInputMessage="1" showErrorMessage="1" sqref="N23:Q23 N32:Q32 N29:Q29 N35:Q35 N53:Q53 N38:Q38 N41:Q41 N44:Q44 N47:Q47 N50:Q50 N56:Q56"/>
    <dataValidation type="list" errorStyle="warning" allowBlank="1" showInputMessage="1" showErrorMessage="1" error="リストにない場合のみ、入力してください。" sqref="H22:K24">
      <formula1>INDIRECT($C$22)</formula1>
    </dataValidation>
    <dataValidation type="list" errorStyle="warning" allowBlank="1" showInputMessage="1" showErrorMessage="1" error="リストにない場合のみ、入力してください。" sqref="H25 H31:K58">
      <formula1>INDIRECT($C25)</formula1>
    </dataValidation>
    <dataValidation type="list" allowBlank="1" showInputMessage="1" showErrorMessage="1" sqref="U57:AY58 U54:AY54 U24:AY24 U45:AY45 U27:AY27 U48:AY48 U51:AY51 U30:AY30 U36:AY36 U39:AY39 U33:AY33 U42:AY42">
      <formula1>INDIRECT($R24)</formula1>
    </dataValidation>
    <dataValidation type="list" errorStyle="warning" allowBlank="1" showInputMessage="1" showErrorMessage="1" error="リストにない場合のみ、入力してください。" sqref="H28:K30">
      <formula1>INDIRECT($F29)</formula1>
    </dataValidation>
    <dataValidation type="list" allowBlank="1" showInputMessage="1" showErrorMessage="1" sqref="G49 G52 G28 G31 G34 G37 G40 G43 G46 G22 G25 G55">
      <formula1>"常・専,常・兼,非・専,非・兼"</formula1>
    </dataValidation>
    <dataValidation type="list" errorStyle="warning" allowBlank="1" showInputMessage="1" showErrorMessage="1" error="リストにない場合のみ、入力してください。" sqref="L22 L52 L28 L31 L34 L37 L40 L43 L46 L49 L25 L55">
      <formula1>"提出済,新規提出,不要"</formula1>
    </dataValidation>
    <dataValidation type="list" errorStyle="warning" allowBlank="1" showInputMessage="1" showErrorMessage="1" error="リストにない場合のみ、入力してください。" sqref="M22:M58">
      <formula1>"社会福祉士,介護福祉士,精神保健福祉士,公認心理士,"</formula1>
    </dataValidation>
    <dataValidation type="list" allowBlank="1" showInputMessage="1" showErrorMessage="1" sqref="AR4:AV4">
      <formula1>"適用なし,適用あり"</formula1>
    </dataValidation>
    <dataValidation type="list" allowBlank="1" showInputMessage="1" showErrorMessage="1" sqref="BF1:BI1">
      <formula1>主たる障害種別</formula1>
    </dataValidation>
  </dataValidations>
  <printOptions horizontalCentered="1" verticalCentered="1"/>
  <pageMargins left="0.15748031496062992" right="0.15748031496062992" top="0.31496062992125984" bottom="0.15748031496062992" header="0.31496062992125984" footer="0.31496062992125984"/>
  <pageSetup paperSize="8" scale="56" fitToHeight="0" orientation="landscape" cellComments="asDisplayed" r:id="rId1"/>
  <ignoredErrors>
    <ignoredError sqref="BD3"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'シフト記号表（勤務時間帯)'!$D$5:$D$45</xm:f>
          </x14:formula1>
          <xm:sqref>U22:AY22 U25:AY25 U28:AY28 U55:AY55 U31:AY31 U34:AY34 U37:AY37 U40:AY40 U46:AY46 U49:AY49 U52:AY52 U43:AY43</xm:sqref>
        </x14:dataValidation>
        <x14:dataValidation type="list" allowBlank="1" showInputMessage="1" showErrorMessage="1">
          <x14:formula1>
            <xm:f>プルダウン・リスト!$C$4:$C$11</xm:f>
          </x14:formula1>
          <xm:sqref>AR1</xm:sqref>
        </x14:dataValidation>
        <x14:dataValidation type="list" allowBlank="1" showInputMessage="1" showErrorMessage="1">
          <x14:formula1>
            <xm:f>プルダウン・リスト!$C$4:$C$11</xm:f>
          </x14:formula1>
          <xm:sqref>BA1:BD1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X56"/>
  <sheetViews>
    <sheetView view="pageBreakPreview" zoomScale="85" zoomScaleNormal="100" zoomScaleSheetLayoutView="85" workbookViewId="0">
      <selection activeCell="F18" sqref="F18"/>
    </sheetView>
  </sheetViews>
  <sheetFormatPr defaultColWidth="9" defaultRowHeight="18.75" x14ac:dyDescent="0.4"/>
  <cols>
    <col min="1" max="1" width="1.625" style="2" customWidth="1"/>
    <col min="2" max="2" width="12" style="2" customWidth="1"/>
    <col min="3" max="3" width="20.375" style="1" customWidth="1"/>
    <col min="4" max="4" width="10.625" style="1" customWidth="1"/>
    <col min="5" max="5" width="3.375" style="1" bestFit="1" customWidth="1"/>
    <col min="6" max="6" width="15.625" style="2" customWidth="1"/>
    <col min="7" max="7" width="3.375" style="2" bestFit="1" customWidth="1"/>
    <col min="8" max="8" width="15.625" style="2" customWidth="1"/>
    <col min="9" max="9" width="3.375" style="2" bestFit="1" customWidth="1"/>
    <col min="10" max="10" width="15.625" style="1" customWidth="1"/>
    <col min="11" max="11" width="3.375" style="2" bestFit="1" customWidth="1"/>
    <col min="12" max="12" width="15.625" style="2" customWidth="1"/>
    <col min="13" max="13" width="5" style="2" customWidth="1"/>
    <col min="14" max="14" width="15.625" style="2" customWidth="1"/>
    <col min="15" max="15" width="3.375" style="2" customWidth="1"/>
    <col min="16" max="16" width="15.625" style="2" customWidth="1"/>
    <col min="17" max="17" width="3.375" style="2" customWidth="1"/>
    <col min="18" max="18" width="15.625" style="2" customWidth="1"/>
    <col min="19" max="19" width="3.375" style="2" customWidth="1"/>
    <col min="20" max="20" width="15.625" style="2" customWidth="1"/>
    <col min="21" max="21" width="3.375" style="2" customWidth="1"/>
    <col min="22" max="22" width="15.625" style="2" customWidth="1"/>
    <col min="23" max="16384" width="9" style="2"/>
  </cols>
  <sheetData>
    <row r="1" spans="2:22" ht="33" x14ac:dyDescent="0.4">
      <c r="C1" s="244" t="s">
        <v>45</v>
      </c>
    </row>
    <row r="2" spans="2:22" x14ac:dyDescent="0.4">
      <c r="B2" s="247"/>
      <c r="C2" s="3" t="s">
        <v>46</v>
      </c>
      <c r="F2" s="30" t="s">
        <v>80</v>
      </c>
      <c r="J2" s="31" t="s">
        <v>81</v>
      </c>
    </row>
    <row r="3" spans="2:22" x14ac:dyDescent="0.4">
      <c r="C3" s="3"/>
      <c r="F3" s="565" t="s">
        <v>26</v>
      </c>
      <c r="G3" s="565"/>
      <c r="H3" s="565"/>
      <c r="I3" s="565"/>
      <c r="J3" s="565"/>
      <c r="K3" s="565"/>
      <c r="L3" s="565"/>
      <c r="N3" s="566" t="s">
        <v>95</v>
      </c>
      <c r="O3" s="567"/>
      <c r="P3" s="568"/>
      <c r="R3" s="566" t="s">
        <v>96</v>
      </c>
      <c r="S3" s="567"/>
      <c r="T3" s="567"/>
      <c r="U3" s="567"/>
      <c r="V3" s="568"/>
    </row>
    <row r="4" spans="2:22" x14ac:dyDescent="0.4">
      <c r="B4" s="2" t="s">
        <v>47</v>
      </c>
      <c r="C4" s="2"/>
      <c r="D4" s="1" t="s">
        <v>6</v>
      </c>
      <c r="F4" s="1" t="s">
        <v>48</v>
      </c>
      <c r="G4" s="1"/>
      <c r="H4" s="1" t="s">
        <v>49</v>
      </c>
      <c r="J4" s="1" t="s">
        <v>50</v>
      </c>
      <c r="L4" s="1" t="s">
        <v>26</v>
      </c>
      <c r="N4" s="1" t="s">
        <v>24</v>
      </c>
      <c r="P4" s="1" t="s">
        <v>25</v>
      </c>
      <c r="R4" s="1" t="s">
        <v>24</v>
      </c>
      <c r="T4" s="1" t="s">
        <v>25</v>
      </c>
      <c r="V4" s="1" t="s">
        <v>26</v>
      </c>
    </row>
    <row r="5" spans="2:22" x14ac:dyDescent="0.4">
      <c r="B5" s="72" t="s">
        <v>159</v>
      </c>
      <c r="C5" s="71" t="s">
        <v>158</v>
      </c>
      <c r="D5" s="40" t="s">
        <v>160</v>
      </c>
      <c r="E5" s="17" t="s">
        <v>260</v>
      </c>
      <c r="F5" s="41" t="s">
        <v>261</v>
      </c>
      <c r="G5" s="17" t="s">
        <v>263</v>
      </c>
      <c r="H5" s="41" t="s">
        <v>261</v>
      </c>
      <c r="I5" s="49" t="s">
        <v>264</v>
      </c>
      <c r="J5" s="41" t="s">
        <v>261</v>
      </c>
      <c r="K5" s="49" t="s">
        <v>265</v>
      </c>
      <c r="L5" s="246" t="s">
        <v>261</v>
      </c>
      <c r="N5" s="41" t="s">
        <v>261</v>
      </c>
      <c r="O5" s="1" t="s">
        <v>262</v>
      </c>
      <c r="P5" s="41" t="s">
        <v>266</v>
      </c>
      <c r="R5" s="246" t="s">
        <v>267</v>
      </c>
      <c r="S5" s="1" t="s">
        <v>263</v>
      </c>
      <c r="T5" s="246" t="s">
        <v>261</v>
      </c>
      <c r="V5" s="246" t="s">
        <v>261</v>
      </c>
    </row>
    <row r="6" spans="2:22" ht="18" customHeight="1" x14ac:dyDescent="0.4">
      <c r="B6" s="72" t="s">
        <v>224</v>
      </c>
      <c r="C6" s="569" t="s">
        <v>225</v>
      </c>
      <c r="D6" s="40" t="s">
        <v>268</v>
      </c>
      <c r="E6" s="17" t="s">
        <v>260</v>
      </c>
      <c r="F6" s="41" t="s">
        <v>261</v>
      </c>
      <c r="G6" s="17" t="s">
        <v>263</v>
      </c>
      <c r="H6" s="41" t="s">
        <v>261</v>
      </c>
      <c r="I6" s="49" t="s">
        <v>264</v>
      </c>
      <c r="J6" s="41" t="s">
        <v>261</v>
      </c>
      <c r="K6" s="49" t="s">
        <v>265</v>
      </c>
      <c r="L6" s="246" t="s">
        <v>261</v>
      </c>
      <c r="N6" s="41" t="s">
        <v>261</v>
      </c>
      <c r="O6" s="1" t="s">
        <v>262</v>
      </c>
      <c r="P6" s="41" t="s">
        <v>261</v>
      </c>
      <c r="R6" s="246" t="s">
        <v>261</v>
      </c>
      <c r="S6" s="1" t="s">
        <v>263</v>
      </c>
      <c r="T6" s="246" t="s">
        <v>261</v>
      </c>
      <c r="V6" s="246" t="s">
        <v>261</v>
      </c>
    </row>
    <row r="7" spans="2:22" ht="18" customHeight="1" x14ac:dyDescent="0.4">
      <c r="B7" s="72"/>
      <c r="C7" s="569"/>
      <c r="D7" s="40" t="s">
        <v>269</v>
      </c>
      <c r="E7" s="17" t="s">
        <v>270</v>
      </c>
      <c r="F7" s="41"/>
      <c r="G7" s="17" t="s">
        <v>263</v>
      </c>
      <c r="H7" s="41"/>
      <c r="I7" s="49" t="s">
        <v>264</v>
      </c>
      <c r="J7" s="41">
        <v>0</v>
      </c>
      <c r="K7" s="49" t="s">
        <v>265</v>
      </c>
      <c r="L7" s="86">
        <f>(H7-F7-J7)*24</f>
        <v>0</v>
      </c>
      <c r="N7" s="41" t="s">
        <v>261</v>
      </c>
      <c r="O7" s="1" t="s">
        <v>263</v>
      </c>
      <c r="P7" s="41" t="s">
        <v>261</v>
      </c>
      <c r="R7" s="246" t="s">
        <v>261</v>
      </c>
      <c r="S7" s="1" t="s">
        <v>263</v>
      </c>
      <c r="T7" s="246" t="s">
        <v>261</v>
      </c>
      <c r="V7" s="246" t="s">
        <v>261</v>
      </c>
    </row>
    <row r="8" spans="2:22" ht="18" customHeight="1" x14ac:dyDescent="0.4">
      <c r="B8" s="72"/>
      <c r="C8" s="569"/>
      <c r="D8" s="40" t="s">
        <v>271</v>
      </c>
      <c r="E8" s="17" t="s">
        <v>260</v>
      </c>
      <c r="F8" s="41"/>
      <c r="G8" s="17" t="s">
        <v>263</v>
      </c>
      <c r="H8" s="41"/>
      <c r="I8" s="49" t="s">
        <v>264</v>
      </c>
      <c r="J8" s="41">
        <v>0</v>
      </c>
      <c r="K8" s="49" t="s">
        <v>265</v>
      </c>
      <c r="L8" s="86">
        <f t="shared" ref="L8:L9" si="0">(H8-F8-J8)*24</f>
        <v>0</v>
      </c>
      <c r="N8" s="41" t="s">
        <v>261</v>
      </c>
      <c r="O8" s="1" t="s">
        <v>263</v>
      </c>
      <c r="P8" s="41" t="s">
        <v>261</v>
      </c>
      <c r="R8" s="246" t="s">
        <v>261</v>
      </c>
      <c r="S8" s="1" t="s">
        <v>263</v>
      </c>
      <c r="T8" s="246" t="s">
        <v>261</v>
      </c>
      <c r="V8" s="246" t="s">
        <v>261</v>
      </c>
    </row>
    <row r="9" spans="2:22" ht="18" customHeight="1" x14ac:dyDescent="0.4">
      <c r="B9" s="72"/>
      <c r="C9" s="569"/>
      <c r="D9" s="40" t="s">
        <v>272</v>
      </c>
      <c r="E9" s="17" t="s">
        <v>260</v>
      </c>
      <c r="F9" s="41"/>
      <c r="G9" s="17" t="s">
        <v>263</v>
      </c>
      <c r="H9" s="41"/>
      <c r="I9" s="49" t="s">
        <v>264</v>
      </c>
      <c r="J9" s="41">
        <v>0</v>
      </c>
      <c r="K9" s="49" t="s">
        <v>265</v>
      </c>
      <c r="L9" s="86">
        <f t="shared" si="0"/>
        <v>0</v>
      </c>
      <c r="N9" s="41" t="s">
        <v>261</v>
      </c>
      <c r="O9" s="1" t="s">
        <v>263</v>
      </c>
      <c r="P9" s="41" t="s">
        <v>261</v>
      </c>
      <c r="R9" s="246" t="s">
        <v>261</v>
      </c>
      <c r="S9" s="1" t="s">
        <v>263</v>
      </c>
      <c r="T9" s="246" t="s">
        <v>261</v>
      </c>
      <c r="V9" s="246" t="s">
        <v>261</v>
      </c>
    </row>
    <row r="10" spans="2:22" ht="18" customHeight="1" x14ac:dyDescent="0.4">
      <c r="B10" s="72"/>
      <c r="C10" s="569"/>
      <c r="D10" s="40" t="s">
        <v>155</v>
      </c>
      <c r="E10" s="17" t="s">
        <v>260</v>
      </c>
      <c r="F10" s="41"/>
      <c r="G10" s="17" t="s">
        <v>263</v>
      </c>
      <c r="H10" s="41"/>
      <c r="I10" s="49" t="s">
        <v>264</v>
      </c>
      <c r="J10" s="41">
        <v>0</v>
      </c>
      <c r="K10" s="49" t="s">
        <v>265</v>
      </c>
      <c r="L10" s="87">
        <f>(H10-F10-J10)*24</f>
        <v>0</v>
      </c>
      <c r="N10" s="41" t="s">
        <v>261</v>
      </c>
      <c r="O10" s="1" t="s">
        <v>263</v>
      </c>
      <c r="P10" s="41" t="s">
        <v>261</v>
      </c>
      <c r="R10" s="246" t="s">
        <v>261</v>
      </c>
      <c r="S10" s="1" t="s">
        <v>263</v>
      </c>
      <c r="T10" s="246" t="s">
        <v>261</v>
      </c>
      <c r="V10" s="246" t="s">
        <v>261</v>
      </c>
    </row>
    <row r="11" spans="2:22" ht="18" customHeight="1" x14ac:dyDescent="0.4">
      <c r="B11" s="72" t="s">
        <v>223</v>
      </c>
      <c r="C11" s="570" t="s">
        <v>232</v>
      </c>
      <c r="D11" s="40" t="s">
        <v>182</v>
      </c>
      <c r="E11" s="17" t="s">
        <v>260</v>
      </c>
      <c r="F11" s="41" t="s">
        <v>261</v>
      </c>
      <c r="G11" s="17" t="s">
        <v>263</v>
      </c>
      <c r="H11" s="41" t="s">
        <v>261</v>
      </c>
      <c r="I11" s="49" t="s">
        <v>264</v>
      </c>
      <c r="J11" s="41" t="s">
        <v>261</v>
      </c>
      <c r="K11" s="49" t="s">
        <v>265</v>
      </c>
      <c r="L11" s="246" t="s">
        <v>261</v>
      </c>
      <c r="N11" s="41" t="s">
        <v>261</v>
      </c>
      <c r="O11" s="1" t="s">
        <v>263</v>
      </c>
      <c r="P11" s="41" t="s">
        <v>261</v>
      </c>
      <c r="R11" s="246" t="s">
        <v>261</v>
      </c>
      <c r="S11" s="1" t="s">
        <v>263</v>
      </c>
      <c r="T11" s="246" t="s">
        <v>261</v>
      </c>
      <c r="V11" s="246" t="s">
        <v>261</v>
      </c>
    </row>
    <row r="12" spans="2:22" x14ac:dyDescent="0.4">
      <c r="B12" s="72"/>
      <c r="C12" s="570"/>
      <c r="D12" s="40" t="s">
        <v>273</v>
      </c>
      <c r="E12" s="17" t="s">
        <v>260</v>
      </c>
      <c r="F12" s="41">
        <v>0.33333333333333331</v>
      </c>
      <c r="G12" s="17" t="s">
        <v>263</v>
      </c>
      <c r="H12" s="41">
        <v>0.70833333333333337</v>
      </c>
      <c r="I12" s="49" t="s">
        <v>264</v>
      </c>
      <c r="J12" s="41">
        <v>0</v>
      </c>
      <c r="K12" s="49" t="s">
        <v>265</v>
      </c>
      <c r="L12" s="246">
        <f>(H12-F12-J12)*24</f>
        <v>9.0000000000000018</v>
      </c>
      <c r="N12" s="41"/>
      <c r="O12" s="1" t="s">
        <v>263</v>
      </c>
      <c r="P12" s="41"/>
      <c r="R12" s="43">
        <f>IF(F12&lt;N12,N12,F12)</f>
        <v>0.33333333333333331</v>
      </c>
      <c r="S12" s="1" t="s">
        <v>263</v>
      </c>
      <c r="T12" s="43">
        <f>IF(H12&gt;P12,P12,H12)</f>
        <v>0</v>
      </c>
      <c r="V12" s="246">
        <f>(T12-R12)*24</f>
        <v>-8</v>
      </c>
    </row>
    <row r="13" spans="2:22" ht="18" customHeight="1" x14ac:dyDescent="0.4">
      <c r="B13" s="72"/>
      <c r="C13" s="570"/>
      <c r="D13" s="40" t="s">
        <v>274</v>
      </c>
      <c r="E13" s="17" t="s">
        <v>260</v>
      </c>
      <c r="F13" s="41"/>
      <c r="G13" s="17" t="s">
        <v>263</v>
      </c>
      <c r="H13" s="41"/>
      <c r="I13" s="49" t="s">
        <v>264</v>
      </c>
      <c r="J13" s="41">
        <v>0</v>
      </c>
      <c r="K13" s="49" t="s">
        <v>265</v>
      </c>
      <c r="L13" s="246">
        <f>(H13-F13-J13)*24</f>
        <v>0</v>
      </c>
      <c r="N13" s="41"/>
      <c r="O13" s="1" t="s">
        <v>263</v>
      </c>
      <c r="P13" s="41"/>
      <c r="R13" s="43">
        <f t="shared" ref="R13:R31" si="1">IF(F13&lt;N13,N13,F13)</f>
        <v>0</v>
      </c>
      <c r="S13" s="1" t="s">
        <v>263</v>
      </c>
      <c r="T13" s="43">
        <f t="shared" ref="T13:T31" si="2">IF(H13&gt;P13,P13,H13)</f>
        <v>0</v>
      </c>
      <c r="V13" s="246">
        <f t="shared" ref="V13:V31" si="3">(T13-R13)*24</f>
        <v>0</v>
      </c>
    </row>
    <row r="14" spans="2:22" x14ac:dyDescent="0.4">
      <c r="B14" s="72"/>
      <c r="C14" s="570"/>
      <c r="D14" s="40" t="s">
        <v>275</v>
      </c>
      <c r="E14" s="17" t="s">
        <v>260</v>
      </c>
      <c r="F14" s="41"/>
      <c r="G14" s="17" t="s">
        <v>263</v>
      </c>
      <c r="H14" s="41"/>
      <c r="I14" s="49" t="s">
        <v>264</v>
      </c>
      <c r="J14" s="41">
        <v>0</v>
      </c>
      <c r="K14" s="49" t="s">
        <v>265</v>
      </c>
      <c r="L14" s="246">
        <f t="shared" ref="L14:L31" si="4">(H14-F14-J14)*24</f>
        <v>0</v>
      </c>
      <c r="N14" s="41"/>
      <c r="O14" s="1" t="s">
        <v>263</v>
      </c>
      <c r="P14" s="41"/>
      <c r="R14" s="43">
        <f t="shared" si="1"/>
        <v>0</v>
      </c>
      <c r="S14" s="1" t="s">
        <v>263</v>
      </c>
      <c r="T14" s="43">
        <f t="shared" si="2"/>
        <v>0</v>
      </c>
      <c r="V14" s="246">
        <f t="shared" si="3"/>
        <v>0</v>
      </c>
    </row>
    <row r="15" spans="2:22" x14ac:dyDescent="0.4">
      <c r="B15" s="72"/>
      <c r="C15" s="570"/>
      <c r="D15" s="40" t="s">
        <v>276</v>
      </c>
      <c r="E15" s="17" t="s">
        <v>260</v>
      </c>
      <c r="F15" s="41"/>
      <c r="G15" s="17" t="s">
        <v>263</v>
      </c>
      <c r="H15" s="41"/>
      <c r="I15" s="49" t="s">
        <v>264</v>
      </c>
      <c r="J15" s="41">
        <v>0</v>
      </c>
      <c r="K15" s="49" t="s">
        <v>265</v>
      </c>
      <c r="L15" s="246">
        <f t="shared" si="4"/>
        <v>0</v>
      </c>
      <c r="N15" s="41"/>
      <c r="O15" s="1" t="s">
        <v>263</v>
      </c>
      <c r="P15" s="41"/>
      <c r="R15" s="43">
        <f t="shared" si="1"/>
        <v>0</v>
      </c>
      <c r="S15" s="1" t="s">
        <v>263</v>
      </c>
      <c r="T15" s="43">
        <f t="shared" si="2"/>
        <v>0</v>
      </c>
      <c r="V15" s="246">
        <f t="shared" si="3"/>
        <v>0</v>
      </c>
    </row>
    <row r="16" spans="2:22" x14ac:dyDescent="0.4">
      <c r="B16" s="72"/>
      <c r="C16" s="570"/>
      <c r="D16" s="40" t="s">
        <v>277</v>
      </c>
      <c r="E16" s="17" t="s">
        <v>260</v>
      </c>
      <c r="F16" s="41"/>
      <c r="G16" s="17" t="s">
        <v>263</v>
      </c>
      <c r="H16" s="41"/>
      <c r="I16" s="49" t="s">
        <v>264</v>
      </c>
      <c r="J16" s="41">
        <v>0</v>
      </c>
      <c r="K16" s="49" t="s">
        <v>265</v>
      </c>
      <c r="L16" s="246">
        <f t="shared" si="4"/>
        <v>0</v>
      </c>
      <c r="N16" s="41"/>
      <c r="O16" s="1" t="s">
        <v>263</v>
      </c>
      <c r="P16" s="41"/>
      <c r="R16" s="43">
        <f t="shared" si="1"/>
        <v>0</v>
      </c>
      <c r="S16" s="1" t="s">
        <v>263</v>
      </c>
      <c r="T16" s="43">
        <f t="shared" si="2"/>
        <v>0</v>
      </c>
      <c r="V16" s="246">
        <f t="shared" si="3"/>
        <v>0</v>
      </c>
    </row>
    <row r="17" spans="2:22" x14ac:dyDescent="0.4">
      <c r="B17" s="72" t="s">
        <v>278</v>
      </c>
      <c r="C17" s="569" t="s">
        <v>228</v>
      </c>
      <c r="D17" s="40" t="s">
        <v>279</v>
      </c>
      <c r="E17" s="17" t="s">
        <v>260</v>
      </c>
      <c r="F17" s="41"/>
      <c r="G17" s="17" t="s">
        <v>263</v>
      </c>
      <c r="H17" s="41"/>
      <c r="I17" s="49" t="s">
        <v>264</v>
      </c>
      <c r="J17" s="41">
        <v>0</v>
      </c>
      <c r="K17" s="49" t="s">
        <v>265</v>
      </c>
      <c r="L17" s="246">
        <f t="shared" si="4"/>
        <v>0</v>
      </c>
      <c r="N17" s="41"/>
      <c r="O17" s="1" t="s">
        <v>263</v>
      </c>
      <c r="P17" s="41"/>
      <c r="R17" s="43">
        <f t="shared" si="1"/>
        <v>0</v>
      </c>
      <c r="S17" s="1" t="s">
        <v>263</v>
      </c>
      <c r="T17" s="43">
        <f t="shared" si="2"/>
        <v>0</v>
      </c>
      <c r="V17" s="246">
        <f t="shared" si="3"/>
        <v>0</v>
      </c>
    </row>
    <row r="18" spans="2:22" x14ac:dyDescent="0.4">
      <c r="B18" s="72"/>
      <c r="C18" s="564"/>
      <c r="D18" s="40" t="s">
        <v>280</v>
      </c>
      <c r="E18" s="17" t="s">
        <v>260</v>
      </c>
      <c r="F18" s="41"/>
      <c r="G18" s="17" t="s">
        <v>263</v>
      </c>
      <c r="H18" s="41"/>
      <c r="I18" s="49" t="s">
        <v>264</v>
      </c>
      <c r="J18" s="41">
        <v>0</v>
      </c>
      <c r="K18" s="49" t="s">
        <v>265</v>
      </c>
      <c r="L18" s="246">
        <f t="shared" si="4"/>
        <v>0</v>
      </c>
      <c r="N18" s="41"/>
      <c r="O18" s="1" t="s">
        <v>263</v>
      </c>
      <c r="P18" s="41"/>
      <c r="R18" s="43">
        <f t="shared" si="1"/>
        <v>0</v>
      </c>
      <c r="S18" s="1" t="s">
        <v>263</v>
      </c>
      <c r="T18" s="43">
        <f>IF(H18&gt;P18,P18,H18)</f>
        <v>0</v>
      </c>
      <c r="V18" s="246">
        <f t="shared" si="3"/>
        <v>0</v>
      </c>
    </row>
    <row r="19" spans="2:22" x14ac:dyDescent="0.4">
      <c r="B19" s="72"/>
      <c r="C19" s="564"/>
      <c r="D19" s="40" t="s">
        <v>281</v>
      </c>
      <c r="E19" s="17" t="s">
        <v>260</v>
      </c>
      <c r="F19" s="41"/>
      <c r="G19" s="17" t="s">
        <v>263</v>
      </c>
      <c r="H19" s="41"/>
      <c r="I19" s="49" t="s">
        <v>264</v>
      </c>
      <c r="J19" s="41">
        <v>0</v>
      </c>
      <c r="K19" s="49" t="s">
        <v>265</v>
      </c>
      <c r="L19" s="246">
        <f t="shared" si="4"/>
        <v>0</v>
      </c>
      <c r="N19" s="41"/>
      <c r="O19" s="1" t="s">
        <v>263</v>
      </c>
      <c r="P19" s="41"/>
      <c r="R19" s="43">
        <f t="shared" si="1"/>
        <v>0</v>
      </c>
      <c r="S19" s="1" t="s">
        <v>263</v>
      </c>
      <c r="T19" s="43">
        <f t="shared" si="2"/>
        <v>0</v>
      </c>
      <c r="V19" s="246">
        <f t="shared" si="3"/>
        <v>0</v>
      </c>
    </row>
    <row r="20" spans="2:22" x14ac:dyDescent="0.4">
      <c r="B20" s="72"/>
      <c r="C20" s="564"/>
      <c r="D20" s="40" t="s">
        <v>282</v>
      </c>
      <c r="E20" s="17" t="s">
        <v>260</v>
      </c>
      <c r="F20" s="41"/>
      <c r="G20" s="17" t="s">
        <v>263</v>
      </c>
      <c r="H20" s="41"/>
      <c r="I20" s="49" t="s">
        <v>264</v>
      </c>
      <c r="J20" s="41">
        <v>0</v>
      </c>
      <c r="K20" s="49" t="s">
        <v>265</v>
      </c>
      <c r="L20" s="246">
        <f t="shared" si="4"/>
        <v>0</v>
      </c>
      <c r="N20" s="41"/>
      <c r="O20" s="1" t="s">
        <v>263</v>
      </c>
      <c r="P20" s="41"/>
      <c r="R20" s="43">
        <f t="shared" si="1"/>
        <v>0</v>
      </c>
      <c r="S20" s="1" t="s">
        <v>263</v>
      </c>
      <c r="T20" s="43">
        <f t="shared" si="2"/>
        <v>0</v>
      </c>
      <c r="V20" s="246">
        <f t="shared" si="3"/>
        <v>0</v>
      </c>
    </row>
    <row r="21" spans="2:22" x14ac:dyDescent="0.4">
      <c r="B21" s="72" t="s">
        <v>183</v>
      </c>
      <c r="C21" s="564" t="s">
        <v>231</v>
      </c>
      <c r="D21" s="40" t="s">
        <v>283</v>
      </c>
      <c r="E21" s="17" t="s">
        <v>260</v>
      </c>
      <c r="F21" s="41"/>
      <c r="G21" s="17" t="s">
        <v>263</v>
      </c>
      <c r="H21" s="41"/>
      <c r="I21" s="49" t="s">
        <v>264</v>
      </c>
      <c r="J21" s="41">
        <v>0</v>
      </c>
      <c r="K21" s="49" t="s">
        <v>265</v>
      </c>
      <c r="L21" s="246">
        <f t="shared" si="4"/>
        <v>0</v>
      </c>
      <c r="N21" s="41"/>
      <c r="O21" s="1" t="s">
        <v>263</v>
      </c>
      <c r="P21" s="41"/>
      <c r="R21" s="43">
        <f t="shared" si="1"/>
        <v>0</v>
      </c>
      <c r="S21" s="1" t="s">
        <v>263</v>
      </c>
      <c r="T21" s="43">
        <f t="shared" si="2"/>
        <v>0</v>
      </c>
      <c r="V21" s="246">
        <f t="shared" si="3"/>
        <v>0</v>
      </c>
    </row>
    <row r="22" spans="2:22" x14ac:dyDescent="0.4">
      <c r="B22" s="72"/>
      <c r="C22" s="564"/>
      <c r="D22" s="40" t="s">
        <v>284</v>
      </c>
      <c r="E22" s="17" t="s">
        <v>260</v>
      </c>
      <c r="F22" s="41"/>
      <c r="G22" s="17" t="s">
        <v>263</v>
      </c>
      <c r="H22" s="41"/>
      <c r="I22" s="49" t="s">
        <v>264</v>
      </c>
      <c r="J22" s="41">
        <v>0</v>
      </c>
      <c r="K22" s="49" t="s">
        <v>265</v>
      </c>
      <c r="L22" s="246">
        <f t="shared" si="4"/>
        <v>0</v>
      </c>
      <c r="N22" s="41"/>
      <c r="O22" s="1" t="s">
        <v>263</v>
      </c>
      <c r="P22" s="41"/>
      <c r="R22" s="43">
        <f t="shared" si="1"/>
        <v>0</v>
      </c>
      <c r="S22" s="1" t="s">
        <v>263</v>
      </c>
      <c r="T22" s="43">
        <f t="shared" si="2"/>
        <v>0</v>
      </c>
      <c r="V22" s="246">
        <f t="shared" si="3"/>
        <v>0</v>
      </c>
    </row>
    <row r="23" spans="2:22" ht="18" customHeight="1" x14ac:dyDescent="0.4">
      <c r="C23" s="564"/>
      <c r="D23" s="40" t="s">
        <v>285</v>
      </c>
      <c r="E23" s="17" t="s">
        <v>260</v>
      </c>
      <c r="F23" s="41"/>
      <c r="G23" s="17" t="s">
        <v>263</v>
      </c>
      <c r="H23" s="41"/>
      <c r="I23" s="49" t="s">
        <v>264</v>
      </c>
      <c r="J23" s="41">
        <v>0</v>
      </c>
      <c r="K23" s="49" t="s">
        <v>265</v>
      </c>
      <c r="L23" s="42">
        <f t="shared" si="4"/>
        <v>0</v>
      </c>
      <c r="N23" s="41"/>
      <c r="O23" s="1" t="s">
        <v>263</v>
      </c>
      <c r="P23" s="41"/>
      <c r="R23" s="43">
        <f t="shared" si="1"/>
        <v>0</v>
      </c>
      <c r="S23" s="1" t="s">
        <v>263</v>
      </c>
      <c r="T23" s="43">
        <f t="shared" si="2"/>
        <v>0</v>
      </c>
      <c r="V23" s="246">
        <f t="shared" si="3"/>
        <v>0</v>
      </c>
    </row>
    <row r="24" spans="2:22" x14ac:dyDescent="0.4">
      <c r="C24" s="88"/>
      <c r="D24" s="40" t="s">
        <v>286</v>
      </c>
      <c r="E24" s="17" t="s">
        <v>260</v>
      </c>
      <c r="F24" s="41"/>
      <c r="G24" s="17" t="s">
        <v>263</v>
      </c>
      <c r="H24" s="41"/>
      <c r="I24" s="49" t="s">
        <v>264</v>
      </c>
      <c r="J24" s="41">
        <v>0</v>
      </c>
      <c r="K24" s="49" t="s">
        <v>265</v>
      </c>
      <c r="L24" s="246">
        <f t="shared" si="4"/>
        <v>0</v>
      </c>
      <c r="N24" s="41"/>
      <c r="O24" s="1" t="s">
        <v>263</v>
      </c>
      <c r="P24" s="41"/>
      <c r="R24" s="43">
        <f t="shared" si="1"/>
        <v>0</v>
      </c>
      <c r="S24" s="1" t="s">
        <v>263</v>
      </c>
      <c r="T24" s="43">
        <f t="shared" si="2"/>
        <v>0</v>
      </c>
      <c r="V24" s="246">
        <f t="shared" si="3"/>
        <v>0</v>
      </c>
    </row>
    <row r="25" spans="2:22" x14ac:dyDescent="0.4">
      <c r="C25" s="88"/>
      <c r="D25" s="40" t="s">
        <v>287</v>
      </c>
      <c r="E25" s="17" t="s">
        <v>260</v>
      </c>
      <c r="F25" s="41"/>
      <c r="G25" s="17" t="s">
        <v>263</v>
      </c>
      <c r="H25" s="41"/>
      <c r="I25" s="49" t="s">
        <v>264</v>
      </c>
      <c r="J25" s="41">
        <v>0</v>
      </c>
      <c r="K25" s="49" t="s">
        <v>265</v>
      </c>
      <c r="L25" s="246">
        <f t="shared" si="4"/>
        <v>0</v>
      </c>
      <c r="N25" s="41"/>
      <c r="O25" s="1" t="s">
        <v>263</v>
      </c>
      <c r="P25" s="41"/>
      <c r="R25" s="43">
        <f t="shared" si="1"/>
        <v>0</v>
      </c>
      <c r="S25" s="1" t="s">
        <v>263</v>
      </c>
      <c r="T25" s="43">
        <f t="shared" si="2"/>
        <v>0</v>
      </c>
      <c r="V25" s="246">
        <f t="shared" si="3"/>
        <v>0</v>
      </c>
    </row>
    <row r="26" spans="2:22" x14ac:dyDescent="0.4">
      <c r="C26" s="88"/>
      <c r="D26" s="40" t="s">
        <v>288</v>
      </c>
      <c r="E26" s="17" t="s">
        <v>260</v>
      </c>
      <c r="F26" s="41"/>
      <c r="G26" s="17" t="s">
        <v>263</v>
      </c>
      <c r="H26" s="41"/>
      <c r="I26" s="49" t="s">
        <v>264</v>
      </c>
      <c r="J26" s="41">
        <v>0</v>
      </c>
      <c r="K26" s="49" t="s">
        <v>265</v>
      </c>
      <c r="L26" s="246">
        <f t="shared" si="4"/>
        <v>0</v>
      </c>
      <c r="N26" s="41"/>
      <c r="O26" s="1" t="s">
        <v>263</v>
      </c>
      <c r="P26" s="41"/>
      <c r="R26" s="43">
        <f t="shared" si="1"/>
        <v>0</v>
      </c>
      <c r="S26" s="1" t="s">
        <v>263</v>
      </c>
      <c r="T26" s="43">
        <f t="shared" si="2"/>
        <v>0</v>
      </c>
      <c r="V26" s="246">
        <f t="shared" si="3"/>
        <v>0</v>
      </c>
    </row>
    <row r="27" spans="2:22" x14ac:dyDescent="0.4">
      <c r="C27" s="17"/>
      <c r="D27" s="40" t="s">
        <v>289</v>
      </c>
      <c r="E27" s="17" t="s">
        <v>260</v>
      </c>
      <c r="F27" s="41"/>
      <c r="G27" s="17" t="s">
        <v>263</v>
      </c>
      <c r="H27" s="41"/>
      <c r="I27" s="49" t="s">
        <v>264</v>
      </c>
      <c r="J27" s="41">
        <v>0</v>
      </c>
      <c r="K27" s="49" t="s">
        <v>265</v>
      </c>
      <c r="L27" s="246">
        <f t="shared" si="4"/>
        <v>0</v>
      </c>
      <c r="N27" s="41"/>
      <c r="O27" s="1" t="s">
        <v>263</v>
      </c>
      <c r="P27" s="41"/>
      <c r="R27" s="43">
        <f t="shared" si="1"/>
        <v>0</v>
      </c>
      <c r="S27" s="1" t="s">
        <v>263</v>
      </c>
      <c r="T27" s="43">
        <f t="shared" si="2"/>
        <v>0</v>
      </c>
      <c r="V27" s="246">
        <f t="shared" si="3"/>
        <v>0</v>
      </c>
    </row>
    <row r="28" spans="2:22" x14ac:dyDescent="0.4">
      <c r="C28" s="17"/>
      <c r="D28" s="40" t="s">
        <v>290</v>
      </c>
      <c r="E28" s="17" t="s">
        <v>260</v>
      </c>
      <c r="F28" s="41"/>
      <c r="G28" s="17" t="s">
        <v>263</v>
      </c>
      <c r="H28" s="41"/>
      <c r="I28" s="49" t="s">
        <v>264</v>
      </c>
      <c r="J28" s="41">
        <v>0</v>
      </c>
      <c r="K28" s="49" t="s">
        <v>265</v>
      </c>
      <c r="L28" s="246">
        <f t="shared" si="4"/>
        <v>0</v>
      </c>
      <c r="N28" s="41"/>
      <c r="O28" s="1" t="s">
        <v>263</v>
      </c>
      <c r="P28" s="41"/>
      <c r="R28" s="43">
        <f t="shared" si="1"/>
        <v>0</v>
      </c>
      <c r="S28" s="1" t="s">
        <v>263</v>
      </c>
      <c r="T28" s="43">
        <f t="shared" si="2"/>
        <v>0</v>
      </c>
      <c r="V28" s="246">
        <f t="shared" si="3"/>
        <v>0</v>
      </c>
    </row>
    <row r="29" spans="2:22" x14ac:dyDescent="0.4">
      <c r="C29" s="17"/>
      <c r="D29" s="40" t="s">
        <v>291</v>
      </c>
      <c r="E29" s="17" t="s">
        <v>260</v>
      </c>
      <c r="F29" s="41"/>
      <c r="G29" s="17" t="s">
        <v>263</v>
      </c>
      <c r="H29" s="41"/>
      <c r="I29" s="49" t="s">
        <v>264</v>
      </c>
      <c r="J29" s="41">
        <v>0</v>
      </c>
      <c r="K29" s="49" t="s">
        <v>265</v>
      </c>
      <c r="L29" s="246">
        <f t="shared" si="4"/>
        <v>0</v>
      </c>
      <c r="N29" s="41"/>
      <c r="O29" s="1" t="s">
        <v>263</v>
      </c>
      <c r="P29" s="41"/>
      <c r="R29" s="43">
        <f t="shared" si="1"/>
        <v>0</v>
      </c>
      <c r="S29" s="1" t="s">
        <v>263</v>
      </c>
      <c r="T29" s="43">
        <f t="shared" si="2"/>
        <v>0</v>
      </c>
      <c r="V29" s="246">
        <f t="shared" si="3"/>
        <v>0</v>
      </c>
    </row>
    <row r="30" spans="2:22" x14ac:dyDescent="0.4">
      <c r="C30" s="17"/>
      <c r="D30" s="40" t="s">
        <v>292</v>
      </c>
      <c r="E30" s="17" t="s">
        <v>260</v>
      </c>
      <c r="F30" s="41"/>
      <c r="G30" s="17" t="s">
        <v>263</v>
      </c>
      <c r="H30" s="41"/>
      <c r="I30" s="49" t="s">
        <v>264</v>
      </c>
      <c r="J30" s="41">
        <v>0</v>
      </c>
      <c r="K30" s="49" t="s">
        <v>265</v>
      </c>
      <c r="L30" s="246">
        <f t="shared" si="4"/>
        <v>0</v>
      </c>
      <c r="N30" s="41"/>
      <c r="O30" s="1" t="s">
        <v>263</v>
      </c>
      <c r="P30" s="41"/>
      <c r="R30" s="43">
        <f t="shared" si="1"/>
        <v>0</v>
      </c>
      <c r="S30" s="1" t="s">
        <v>263</v>
      </c>
      <c r="T30" s="43">
        <f t="shared" si="2"/>
        <v>0</v>
      </c>
      <c r="V30" s="246">
        <f t="shared" si="3"/>
        <v>0</v>
      </c>
    </row>
    <row r="31" spans="2:22" x14ac:dyDescent="0.4">
      <c r="C31" s="17"/>
      <c r="D31" s="40" t="s">
        <v>293</v>
      </c>
      <c r="E31" s="17" t="s">
        <v>260</v>
      </c>
      <c r="F31" s="41"/>
      <c r="G31" s="17" t="s">
        <v>263</v>
      </c>
      <c r="H31" s="41"/>
      <c r="I31" s="49" t="s">
        <v>264</v>
      </c>
      <c r="J31" s="41">
        <v>0</v>
      </c>
      <c r="K31" s="49" t="s">
        <v>265</v>
      </c>
      <c r="L31" s="246">
        <f t="shared" si="4"/>
        <v>0</v>
      </c>
      <c r="N31" s="41"/>
      <c r="O31" s="1" t="s">
        <v>263</v>
      </c>
      <c r="P31" s="41"/>
      <c r="R31" s="43">
        <f t="shared" si="1"/>
        <v>0</v>
      </c>
      <c r="S31" s="1" t="s">
        <v>263</v>
      </c>
      <c r="T31" s="43">
        <f t="shared" si="2"/>
        <v>0</v>
      </c>
      <c r="V31" s="246">
        <f t="shared" si="3"/>
        <v>0</v>
      </c>
    </row>
    <row r="32" spans="2:22" x14ac:dyDescent="0.4">
      <c r="C32" s="17"/>
      <c r="D32" s="40" t="s">
        <v>294</v>
      </c>
      <c r="E32" s="17" t="s">
        <v>260</v>
      </c>
      <c r="F32" s="50"/>
      <c r="G32" s="17" t="s">
        <v>263</v>
      </c>
      <c r="H32" s="50"/>
      <c r="I32" s="49" t="s">
        <v>264</v>
      </c>
      <c r="J32" s="50"/>
      <c r="K32" s="49" t="s">
        <v>265</v>
      </c>
      <c r="L32" s="40">
        <v>1</v>
      </c>
      <c r="N32" s="51"/>
      <c r="O32" s="17" t="s">
        <v>263</v>
      </c>
      <c r="P32" s="51"/>
      <c r="Q32" s="49"/>
      <c r="R32" s="51"/>
      <c r="S32" s="17" t="s">
        <v>263</v>
      </c>
      <c r="T32" s="51"/>
      <c r="U32" s="49"/>
      <c r="V32" s="40">
        <v>1</v>
      </c>
    </row>
    <row r="33" spans="3:24" x14ac:dyDescent="0.4">
      <c r="C33" s="17"/>
      <c r="D33" s="40" t="s">
        <v>295</v>
      </c>
      <c r="E33" s="17" t="s">
        <v>260</v>
      </c>
      <c r="F33" s="50"/>
      <c r="G33" s="17" t="s">
        <v>263</v>
      </c>
      <c r="H33" s="50"/>
      <c r="I33" s="49" t="s">
        <v>264</v>
      </c>
      <c r="J33" s="50"/>
      <c r="K33" s="49" t="s">
        <v>265</v>
      </c>
      <c r="L33" s="40">
        <v>2</v>
      </c>
      <c r="N33" s="51"/>
      <c r="O33" s="17" t="s">
        <v>263</v>
      </c>
      <c r="P33" s="51"/>
      <c r="Q33" s="49"/>
      <c r="R33" s="51"/>
      <c r="S33" s="17" t="s">
        <v>263</v>
      </c>
      <c r="T33" s="51"/>
      <c r="U33" s="49"/>
      <c r="V33" s="40">
        <v>2</v>
      </c>
    </row>
    <row r="34" spans="3:24" x14ac:dyDescent="0.4">
      <c r="C34" s="17"/>
      <c r="D34" s="40" t="s">
        <v>296</v>
      </c>
      <c r="E34" s="17" t="s">
        <v>260</v>
      </c>
      <c r="F34" s="50"/>
      <c r="G34" s="17" t="s">
        <v>263</v>
      </c>
      <c r="H34" s="50"/>
      <c r="I34" s="49" t="s">
        <v>264</v>
      </c>
      <c r="J34" s="50"/>
      <c r="K34" s="49" t="s">
        <v>265</v>
      </c>
      <c r="L34" s="40">
        <v>3</v>
      </c>
      <c r="N34" s="51"/>
      <c r="O34" s="17" t="s">
        <v>263</v>
      </c>
      <c r="P34" s="51"/>
      <c r="Q34" s="49"/>
      <c r="R34" s="51"/>
      <c r="S34" s="17" t="s">
        <v>263</v>
      </c>
      <c r="T34" s="51"/>
      <c r="U34" s="49"/>
      <c r="V34" s="40">
        <v>3</v>
      </c>
    </row>
    <row r="35" spans="3:24" x14ac:dyDescent="0.4">
      <c r="C35" s="17"/>
      <c r="D35" s="40" t="s">
        <v>297</v>
      </c>
      <c r="E35" s="17" t="s">
        <v>260</v>
      </c>
      <c r="F35" s="50"/>
      <c r="G35" s="17" t="s">
        <v>263</v>
      </c>
      <c r="H35" s="50"/>
      <c r="I35" s="49" t="s">
        <v>264</v>
      </c>
      <c r="J35" s="50"/>
      <c r="K35" s="49" t="s">
        <v>265</v>
      </c>
      <c r="L35" s="40">
        <v>4</v>
      </c>
      <c r="N35" s="51"/>
      <c r="O35" s="17" t="s">
        <v>263</v>
      </c>
      <c r="P35" s="51"/>
      <c r="Q35" s="49"/>
      <c r="R35" s="51"/>
      <c r="S35" s="17" t="s">
        <v>263</v>
      </c>
      <c r="T35" s="51"/>
      <c r="U35" s="49"/>
      <c r="V35" s="40">
        <v>4</v>
      </c>
    </row>
    <row r="36" spans="3:24" x14ac:dyDescent="0.4">
      <c r="C36" s="17"/>
      <c r="D36" s="40" t="s">
        <v>298</v>
      </c>
      <c r="E36" s="17" t="s">
        <v>260</v>
      </c>
      <c r="F36" s="50"/>
      <c r="G36" s="17" t="s">
        <v>263</v>
      </c>
      <c r="H36" s="50"/>
      <c r="I36" s="49" t="s">
        <v>264</v>
      </c>
      <c r="J36" s="50"/>
      <c r="K36" s="49" t="s">
        <v>265</v>
      </c>
      <c r="L36" s="40">
        <v>5</v>
      </c>
      <c r="N36" s="51"/>
      <c r="O36" s="17" t="s">
        <v>263</v>
      </c>
      <c r="P36" s="51"/>
      <c r="Q36" s="49"/>
      <c r="R36" s="51"/>
      <c r="S36" s="17" t="s">
        <v>263</v>
      </c>
      <c r="T36" s="51"/>
      <c r="U36" s="49"/>
      <c r="V36" s="40">
        <v>5</v>
      </c>
    </row>
    <row r="37" spans="3:24" x14ac:dyDescent="0.4">
      <c r="C37" s="17"/>
      <c r="D37" s="40" t="s">
        <v>299</v>
      </c>
      <c r="E37" s="17" t="s">
        <v>260</v>
      </c>
      <c r="F37" s="50"/>
      <c r="G37" s="17" t="s">
        <v>263</v>
      </c>
      <c r="H37" s="50"/>
      <c r="I37" s="49" t="s">
        <v>264</v>
      </c>
      <c r="J37" s="50"/>
      <c r="K37" s="49" t="s">
        <v>265</v>
      </c>
      <c r="L37" s="40">
        <v>6</v>
      </c>
      <c r="N37" s="51"/>
      <c r="O37" s="17" t="s">
        <v>263</v>
      </c>
      <c r="P37" s="51"/>
      <c r="Q37" s="49"/>
      <c r="R37" s="51"/>
      <c r="S37" s="17" t="s">
        <v>263</v>
      </c>
      <c r="T37" s="51"/>
      <c r="U37" s="49"/>
      <c r="V37" s="40">
        <v>6</v>
      </c>
    </row>
    <row r="38" spans="3:24" x14ac:dyDescent="0.4">
      <c r="C38" s="17"/>
      <c r="D38" s="40" t="s">
        <v>300</v>
      </c>
      <c r="E38" s="17" t="s">
        <v>260</v>
      </c>
      <c r="F38" s="50"/>
      <c r="G38" s="17" t="s">
        <v>263</v>
      </c>
      <c r="H38" s="50"/>
      <c r="I38" s="49" t="s">
        <v>264</v>
      </c>
      <c r="J38" s="50"/>
      <c r="K38" s="49" t="s">
        <v>265</v>
      </c>
      <c r="L38" s="40">
        <v>7</v>
      </c>
      <c r="N38" s="51"/>
      <c r="O38" s="17" t="s">
        <v>263</v>
      </c>
      <c r="P38" s="51"/>
      <c r="Q38" s="49"/>
      <c r="R38" s="51"/>
      <c r="S38" s="17" t="s">
        <v>263</v>
      </c>
      <c r="T38" s="51"/>
      <c r="U38" s="49"/>
      <c r="V38" s="40">
        <v>7</v>
      </c>
    </row>
    <row r="39" spans="3:24" x14ac:dyDescent="0.4">
      <c r="C39" s="17"/>
      <c r="D39" s="40" t="s">
        <v>301</v>
      </c>
      <c r="E39" s="17" t="s">
        <v>260</v>
      </c>
      <c r="F39" s="50"/>
      <c r="G39" s="17" t="s">
        <v>263</v>
      </c>
      <c r="H39" s="50"/>
      <c r="I39" s="49" t="s">
        <v>264</v>
      </c>
      <c r="J39" s="50"/>
      <c r="K39" s="49" t="s">
        <v>265</v>
      </c>
      <c r="L39" s="40">
        <v>8</v>
      </c>
      <c r="N39" s="51"/>
      <c r="O39" s="17" t="s">
        <v>263</v>
      </c>
      <c r="P39" s="51"/>
      <c r="Q39" s="49"/>
      <c r="R39" s="51"/>
      <c r="S39" s="17" t="s">
        <v>263</v>
      </c>
      <c r="T39" s="51"/>
      <c r="U39" s="49"/>
      <c r="V39" s="40">
        <v>8</v>
      </c>
    </row>
    <row r="40" spans="3:24" x14ac:dyDescent="0.4">
      <c r="C40" s="17"/>
      <c r="D40" s="40" t="s">
        <v>302</v>
      </c>
      <c r="E40" s="17" t="s">
        <v>260</v>
      </c>
      <c r="F40" s="50"/>
      <c r="G40" s="17" t="s">
        <v>263</v>
      </c>
      <c r="H40" s="50"/>
      <c r="I40" s="49" t="s">
        <v>264</v>
      </c>
      <c r="J40" s="50"/>
      <c r="K40" s="49" t="s">
        <v>265</v>
      </c>
      <c r="L40" s="40"/>
      <c r="N40" s="51"/>
      <c r="O40" s="17" t="s">
        <v>263</v>
      </c>
      <c r="P40" s="51"/>
      <c r="Q40" s="49"/>
      <c r="R40" s="51"/>
      <c r="S40" s="17" t="s">
        <v>263</v>
      </c>
      <c r="T40" s="51"/>
      <c r="U40" s="49"/>
      <c r="V40" s="40"/>
    </row>
    <row r="41" spans="3:24" x14ac:dyDescent="0.4">
      <c r="C41" s="17"/>
      <c r="D41" s="40" t="s">
        <v>303</v>
      </c>
      <c r="E41" s="17" t="s">
        <v>260</v>
      </c>
      <c r="F41" s="50"/>
      <c r="G41" s="17" t="s">
        <v>263</v>
      </c>
      <c r="H41" s="50"/>
      <c r="I41" s="49" t="s">
        <v>264</v>
      </c>
      <c r="J41" s="50"/>
      <c r="K41" s="49" t="s">
        <v>265</v>
      </c>
      <c r="L41" s="40"/>
      <c r="N41" s="51"/>
      <c r="O41" s="17" t="s">
        <v>263</v>
      </c>
      <c r="P41" s="51"/>
      <c r="Q41" s="49"/>
      <c r="R41" s="51"/>
      <c r="S41" s="17" t="s">
        <v>263</v>
      </c>
      <c r="T41" s="51"/>
      <c r="U41" s="49"/>
      <c r="V41" s="40"/>
    </row>
    <row r="42" spans="3:24" x14ac:dyDescent="0.4">
      <c r="C42" s="17"/>
      <c r="D42" s="40" t="s">
        <v>82</v>
      </c>
      <c r="E42" s="17" t="s">
        <v>260</v>
      </c>
      <c r="F42" s="41"/>
      <c r="G42" s="17" t="s">
        <v>263</v>
      </c>
      <c r="H42" s="41"/>
      <c r="I42" s="49" t="s">
        <v>264</v>
      </c>
      <c r="J42" s="41"/>
      <c r="K42" s="49" t="s">
        <v>265</v>
      </c>
      <c r="L42" s="246">
        <f>(H42-F42-J42)*24</f>
        <v>0</v>
      </c>
      <c r="N42" s="40"/>
      <c r="O42" s="1" t="s">
        <v>263</v>
      </c>
      <c r="P42" s="40"/>
      <c r="R42" s="43">
        <f>IF(F42&lt;N42,N42,F42)</f>
        <v>0</v>
      </c>
      <c r="S42" s="1" t="s">
        <v>263</v>
      </c>
      <c r="T42" s="43">
        <f>IF(H42&gt;P42,P42,H42)</f>
        <v>0</v>
      </c>
      <c r="V42" s="246">
        <f>(T42-R42)*24</f>
        <v>0</v>
      </c>
    </row>
    <row r="43" spans="3:24" x14ac:dyDescent="0.4">
      <c r="C43" s="17"/>
      <c r="D43" s="40" t="s">
        <v>83</v>
      </c>
      <c r="E43" s="17" t="s">
        <v>260</v>
      </c>
      <c r="F43" s="41"/>
      <c r="G43" s="17" t="s">
        <v>263</v>
      </c>
      <c r="H43" s="41"/>
      <c r="I43" s="49" t="s">
        <v>264</v>
      </c>
      <c r="J43" s="41"/>
      <c r="K43" s="49" t="s">
        <v>265</v>
      </c>
      <c r="L43" s="246">
        <f>(H43-F43-J43)*24</f>
        <v>0</v>
      </c>
      <c r="N43" s="40"/>
      <c r="O43" s="1" t="s">
        <v>263</v>
      </c>
      <c r="P43" s="40"/>
      <c r="R43" s="43">
        <f>IF(F43&lt;N43,N43,F43)</f>
        <v>0</v>
      </c>
      <c r="S43" s="1" t="s">
        <v>263</v>
      </c>
      <c r="T43" s="43">
        <f>IF(H43&gt;P43,P43,H43)</f>
        <v>0</v>
      </c>
      <c r="V43" s="246">
        <f>(T43-R43)*24</f>
        <v>0</v>
      </c>
      <c r="X43" s="2" t="s">
        <v>84</v>
      </c>
    </row>
    <row r="44" spans="3:24" x14ac:dyDescent="0.4">
      <c r="C44" s="17"/>
      <c r="D44" s="40" t="s">
        <v>226</v>
      </c>
      <c r="E44" s="17" t="s">
        <v>260</v>
      </c>
      <c r="F44" s="41"/>
      <c r="G44" s="17" t="s">
        <v>263</v>
      </c>
      <c r="H44" s="41"/>
      <c r="I44" s="49" t="s">
        <v>264</v>
      </c>
      <c r="J44" s="41"/>
      <c r="K44" s="49" t="s">
        <v>265</v>
      </c>
      <c r="L44" s="246">
        <f>(H44-F44-J44)*24</f>
        <v>0</v>
      </c>
      <c r="N44" s="40"/>
      <c r="O44" s="1" t="s">
        <v>263</v>
      </c>
      <c r="P44" s="40"/>
      <c r="R44" s="43">
        <f>IF(F44&lt;N44,N44,F44)</f>
        <v>0</v>
      </c>
      <c r="S44" s="1" t="s">
        <v>263</v>
      </c>
      <c r="T44" s="43">
        <f>IF(H44&gt;P44,P44,H44)</f>
        <v>0</v>
      </c>
      <c r="V44" s="246">
        <f>(T44-R44)*24</f>
        <v>0</v>
      </c>
      <c r="X44" s="2" t="s">
        <v>84</v>
      </c>
    </row>
    <row r="45" spans="3:24" x14ac:dyDescent="0.4">
      <c r="C45" s="17"/>
      <c r="D45" s="40" t="s">
        <v>227</v>
      </c>
      <c r="E45" s="17" t="s">
        <v>260</v>
      </c>
      <c r="F45" s="41"/>
      <c r="G45" s="17" t="s">
        <v>263</v>
      </c>
      <c r="H45" s="41"/>
      <c r="I45" s="49" t="s">
        <v>264</v>
      </c>
      <c r="J45" s="41"/>
      <c r="K45" s="49" t="s">
        <v>265</v>
      </c>
      <c r="L45" s="246">
        <f>(H45-F45-J45)*24</f>
        <v>0</v>
      </c>
      <c r="N45" s="40"/>
      <c r="O45" s="1" t="s">
        <v>263</v>
      </c>
      <c r="P45" s="40"/>
      <c r="R45" s="43">
        <f>IF(F45&lt;N45,N45,F45)</f>
        <v>0</v>
      </c>
      <c r="S45" s="1" t="s">
        <v>263</v>
      </c>
      <c r="T45" s="43">
        <f>IF(H45&gt;P45,P45,H45)</f>
        <v>0</v>
      </c>
      <c r="V45" s="246">
        <f>(T45-R45)*24</f>
        <v>0</v>
      </c>
    </row>
    <row r="46" spans="3:24" x14ac:dyDescent="0.4">
      <c r="C46" s="17"/>
    </row>
    <row r="47" spans="3:24" x14ac:dyDescent="0.4">
      <c r="C47" s="17"/>
    </row>
    <row r="48" spans="3:24" x14ac:dyDescent="0.4">
      <c r="C48" s="17"/>
    </row>
    <row r="49" spans="3:3" s="2" customFormat="1" x14ac:dyDescent="0.4">
      <c r="C49" s="17"/>
    </row>
    <row r="50" spans="3:3" s="2" customFormat="1" x14ac:dyDescent="0.4">
      <c r="C50" s="17"/>
    </row>
    <row r="51" spans="3:3" s="2" customFormat="1" x14ac:dyDescent="0.4">
      <c r="C51" s="17"/>
    </row>
    <row r="52" spans="3:3" s="2" customFormat="1" x14ac:dyDescent="0.4">
      <c r="C52" s="17"/>
    </row>
    <row r="53" spans="3:3" s="2" customFormat="1" x14ac:dyDescent="0.4">
      <c r="C53" s="17"/>
    </row>
    <row r="54" spans="3:3" s="2" customFormat="1" x14ac:dyDescent="0.4">
      <c r="C54" s="17"/>
    </row>
    <row r="55" spans="3:3" s="2" customFormat="1" x14ac:dyDescent="0.4">
      <c r="C55" s="17"/>
    </row>
    <row r="56" spans="3:3" s="2" customFormat="1" x14ac:dyDescent="0.4">
      <c r="C56" s="17"/>
    </row>
  </sheetData>
  <sheetProtection sheet="1" objects="1" scenarios="1" selectLockedCells="1"/>
  <mergeCells count="7">
    <mergeCell ref="C21:C23"/>
    <mergeCell ref="F3:L3"/>
    <mergeCell ref="N3:P3"/>
    <mergeCell ref="R3:V3"/>
    <mergeCell ref="C17:C20"/>
    <mergeCell ref="C6:C10"/>
    <mergeCell ref="C11:C16"/>
  </mergeCells>
  <phoneticPr fontId="2"/>
  <pageMargins left="0.15748031496062992" right="0.15748031496062992" top="0.39370078740157483" bottom="0.3937007874015748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9"/>
  <sheetViews>
    <sheetView zoomScale="90" zoomScaleNormal="90" workbookViewId="0">
      <pane ySplit="1" topLeftCell="A2" activePane="bottomLeft" state="frozen"/>
      <selection pane="bottomLeft"/>
    </sheetView>
  </sheetViews>
  <sheetFormatPr defaultRowHeight="18.75" x14ac:dyDescent="0.4"/>
  <cols>
    <col min="2" max="2" width="12.625" bestFit="1" customWidth="1"/>
    <col min="3" max="3" width="10.625" bestFit="1" customWidth="1"/>
    <col min="4" max="4" width="12.625" bestFit="1" customWidth="1"/>
    <col min="5" max="5" width="12.625" customWidth="1"/>
    <col min="7" max="7" width="13.75" bestFit="1" customWidth="1"/>
    <col min="10" max="10" width="21.875" customWidth="1"/>
    <col min="11" max="11" width="14.625" bestFit="1" customWidth="1"/>
    <col min="12" max="13" width="15.375" bestFit="1" customWidth="1"/>
  </cols>
  <sheetData>
    <row r="1" spans="1:13" x14ac:dyDescent="0.4">
      <c r="A1" t="s">
        <v>144</v>
      </c>
      <c r="B1" s="54" t="s">
        <v>126</v>
      </c>
      <c r="C1" s="54" t="s">
        <v>127</v>
      </c>
      <c r="D1" s="54" t="s">
        <v>56</v>
      </c>
      <c r="E1" s="54" t="s">
        <v>128</v>
      </c>
      <c r="F1" s="54" t="s">
        <v>143</v>
      </c>
      <c r="G1" s="54" t="s">
        <v>129</v>
      </c>
      <c r="H1" s="54" t="s">
        <v>130</v>
      </c>
      <c r="I1" s="54" t="s">
        <v>131</v>
      </c>
      <c r="J1" s="54" t="s">
        <v>54</v>
      </c>
      <c r="K1" s="54" t="s">
        <v>132</v>
      </c>
      <c r="L1" s="54" t="s">
        <v>229</v>
      </c>
      <c r="M1" s="54" t="s">
        <v>230</v>
      </c>
    </row>
    <row r="2" spans="1:13" x14ac:dyDescent="0.4">
      <c r="A2" s="54">
        <f>IF($E2&lt;&gt; "",ROW()-1,"")</f>
        <v>1</v>
      </c>
      <c r="B2" s="54">
        <f>IF($E2&lt;&gt; "",'別紙2-1　勤務体制・勤務形態一覧表（児通所）'!$AR$3,"")</f>
        <v>0</v>
      </c>
      <c r="C2" s="54">
        <f>IF($E2&lt;&gt; "",'別紙2-1　勤務体制・勤務形態一覧表（児通所）'!$AR$2,"")</f>
        <v>0</v>
      </c>
      <c r="D2" s="54">
        <f>IF($E2&lt;&gt; "",'別紙2-1　勤務体制・勤務形態一覧表（児通所）'!$AR$1,"")</f>
        <v>0</v>
      </c>
      <c r="E2" s="55">
        <f>'別紙2-1　勤務体制・勤務形態一覧表（児通所）'!N22</f>
        <v>0</v>
      </c>
      <c r="F2" s="55">
        <f>'別紙2-1　勤務体制・勤務形態一覧表（児通所）'!N23</f>
        <v>0</v>
      </c>
      <c r="G2" s="56">
        <f>'別紙2-1　勤務体制・勤務形態一覧表（児通所）'!N24</f>
        <v>0</v>
      </c>
      <c r="H2" s="55" t="str">
        <f>'別紙2-1　勤務体制・勤務形態一覧表（児通所）'!F23</f>
        <v>管理者</v>
      </c>
      <c r="I2" s="55">
        <f>'別紙2-1　勤務体制・勤務形態一覧表（児通所）'!G22</f>
        <v>0</v>
      </c>
      <c r="J2" s="55">
        <f>'別紙2-1　勤務体制・勤務形態一覧表（児通所）'!H22</f>
        <v>0</v>
      </c>
      <c r="K2" s="55">
        <f>'別紙2-1　勤務体制・勤務形態一覧表（児通所）'!M22</f>
        <v>0</v>
      </c>
      <c r="L2" s="243">
        <f>('別紙2-1　勤務体制・勤務形態一覧表（児通所）'!J23)*1</f>
        <v>0</v>
      </c>
      <c r="M2" s="243">
        <f>('別紙2-1　勤務体制・勤務形態一覧表（児通所）'!J26)*1</f>
        <v>0</v>
      </c>
    </row>
    <row r="3" spans="1:13" x14ac:dyDescent="0.4">
      <c r="A3" s="54">
        <f t="shared" ref="A3:A13" si="0">IF($E3&lt;&gt; "",ROW()-1,"")</f>
        <v>2</v>
      </c>
      <c r="B3" s="54">
        <f>IF($E3&lt;&gt; "",'別紙2-1　勤務体制・勤務形態一覧表（児通所）'!$AR$3,"")</f>
        <v>0</v>
      </c>
      <c r="C3" s="54">
        <f>IF($E3&lt;&gt; "",'別紙2-1　勤務体制・勤務形態一覧表（児通所）'!$AR$2,"")</f>
        <v>0</v>
      </c>
      <c r="D3" s="54">
        <f>IF($E3&lt;&gt; "",'別紙2-1　勤務体制・勤務形態一覧表（児通所）'!$AR$1,"")</f>
        <v>0</v>
      </c>
      <c r="E3" s="55">
        <f>'別紙2-1　勤務体制・勤務形態一覧表（児通所）'!N25</f>
        <v>0</v>
      </c>
      <c r="F3" s="55">
        <f>'別紙2-1　勤務体制・勤務形態一覧表（児通所）'!N26</f>
        <v>0</v>
      </c>
      <c r="G3" s="56">
        <f>'別紙2-1　勤務体制・勤務形態一覧表（児通所）'!N27</f>
        <v>0</v>
      </c>
      <c r="H3" s="55" t="str">
        <f>'別紙2-1　勤務体制・勤務形態一覧表（児通所）'!F26</f>
        <v>児童発達支援管理責任者</v>
      </c>
      <c r="I3" s="55">
        <f>'別紙2-1　勤務体制・勤務形態一覧表（児通所）'!G25</f>
        <v>0</v>
      </c>
      <c r="J3" s="55">
        <f>'別紙2-1　勤務体制・勤務形態一覧表（児通所）'!H25</f>
        <v>0</v>
      </c>
      <c r="K3" s="55">
        <f>'別紙2-1　勤務体制・勤務形態一覧表（児通所）'!M25</f>
        <v>0</v>
      </c>
      <c r="L3" s="243">
        <f>('別紙2-1　勤務体制・勤務形態一覧表（児通所）'!J26)*1</f>
        <v>0</v>
      </c>
      <c r="M3" s="243">
        <f>('別紙2-1　勤務体制・勤務形態一覧表（児通所）'!J24)*1</f>
        <v>0</v>
      </c>
    </row>
    <row r="4" spans="1:13" x14ac:dyDescent="0.4">
      <c r="A4" s="54">
        <f t="shared" si="0"/>
        <v>3</v>
      </c>
      <c r="B4" s="54">
        <f>IF($E4&lt;&gt; "",'別紙2-1　勤務体制・勤務形態一覧表（児通所）'!$AR$3,"")</f>
        <v>0</v>
      </c>
      <c r="C4" s="54">
        <f>IF($E4&lt;&gt; "",'別紙2-1　勤務体制・勤務形態一覧表（児通所）'!$AR$2,"")</f>
        <v>0</v>
      </c>
      <c r="D4" s="54">
        <f>IF($E4&lt;&gt; "",'別紙2-1　勤務体制・勤務形態一覧表（児通所）'!$AR$1,"")</f>
        <v>0</v>
      </c>
      <c r="E4" s="55">
        <f>'別紙2-1　勤務体制・勤務形態一覧表（児通所）'!N28</f>
        <v>0</v>
      </c>
      <c r="F4" s="55">
        <f>'別紙2-1　勤務体制・勤務形態一覧表（児通所）'!N29</f>
        <v>0</v>
      </c>
      <c r="G4" s="56">
        <f>'別紙2-1　勤務体制・勤務形態一覧表（児通所）'!N30</f>
        <v>0</v>
      </c>
      <c r="H4" s="55">
        <f>'別紙2-1　勤務体制・勤務形態一覧表（児通所）'!F29</f>
        <v>0</v>
      </c>
      <c r="I4" s="55">
        <f>'別紙2-1　勤務体制・勤務形態一覧表（児通所）'!G28</f>
        <v>0</v>
      </c>
      <c r="J4" s="55">
        <f>'別紙2-1　勤務体制・勤務形態一覧表（児通所）'!H28</f>
        <v>0</v>
      </c>
      <c r="K4" s="55">
        <f>'別紙2-1　勤務体制・勤務形態一覧表（児通所）'!M28</f>
        <v>0</v>
      </c>
      <c r="L4" s="243">
        <f>('別紙2-1　勤務体制・勤務形態一覧表（児通所）'!J29)*1</f>
        <v>0</v>
      </c>
      <c r="M4" s="243">
        <f>('別紙2-1　勤務体制・勤務形態一覧表（児通所）'!J22)*1</f>
        <v>0</v>
      </c>
    </row>
    <row r="5" spans="1:13" x14ac:dyDescent="0.4">
      <c r="A5" s="54">
        <f t="shared" si="0"/>
        <v>4</v>
      </c>
      <c r="B5" s="54">
        <f>IF($E5&lt;&gt; "",'別紙2-1　勤務体制・勤務形態一覧表（児通所）'!$AR$3,"")</f>
        <v>0</v>
      </c>
      <c r="C5" s="54">
        <f>IF($E5&lt;&gt; "",'別紙2-1　勤務体制・勤務形態一覧表（児通所）'!$AR$2,"")</f>
        <v>0</v>
      </c>
      <c r="D5" s="54">
        <f>IF($E5&lt;&gt; "",'別紙2-1　勤務体制・勤務形態一覧表（児通所）'!$AR$1,"")</f>
        <v>0</v>
      </c>
      <c r="E5" s="55">
        <f>'別紙2-1　勤務体制・勤務形態一覧表（児通所）'!N31</f>
        <v>0</v>
      </c>
      <c r="F5" s="55">
        <f>'別紙2-1　勤務体制・勤務形態一覧表（児通所）'!N32</f>
        <v>0</v>
      </c>
      <c r="G5" s="56">
        <f>'別紙2-1　勤務体制・勤務形態一覧表（児通所）'!N33</f>
        <v>0</v>
      </c>
      <c r="H5" s="55">
        <f>'別紙2-1　勤務体制・勤務形態一覧表（児通所）'!F32</f>
        <v>0</v>
      </c>
      <c r="I5" s="55">
        <f>'別紙2-1　勤務体制・勤務形態一覧表（児通所）'!G31</f>
        <v>0</v>
      </c>
      <c r="J5" s="55">
        <f>'別紙2-1　勤務体制・勤務形態一覧表（児通所）'!H31</f>
        <v>0</v>
      </c>
      <c r="K5" s="55">
        <f>'別紙2-1　勤務体制・勤務形態一覧表（児通所）'!M31</f>
        <v>0</v>
      </c>
      <c r="L5" s="243">
        <f>('別紙2-1　勤務体制・勤務形態一覧表（児通所）'!J32)*1</f>
        <v>0</v>
      </c>
      <c r="M5" s="243">
        <f>('別紙2-1　勤務体制・勤務形態一覧表（児通所）'!J20)*1</f>
        <v>0</v>
      </c>
    </row>
    <row r="6" spans="1:13" x14ac:dyDescent="0.4">
      <c r="A6" s="54">
        <f t="shared" si="0"/>
        <v>5</v>
      </c>
      <c r="B6" s="54">
        <f>IF($E6&lt;&gt; "",'別紙2-1　勤務体制・勤務形態一覧表（児通所）'!$AR$3,"")</f>
        <v>0</v>
      </c>
      <c r="C6" s="54">
        <f>IF($E6&lt;&gt; "",'別紙2-1　勤務体制・勤務形態一覧表（児通所）'!$AR$2,"")</f>
        <v>0</v>
      </c>
      <c r="D6" s="54">
        <f>IF($E6&lt;&gt; "",'別紙2-1　勤務体制・勤務形態一覧表（児通所）'!$AR$1,"")</f>
        <v>0</v>
      </c>
      <c r="E6" s="55">
        <f>'別紙2-1　勤務体制・勤務形態一覧表（児通所）'!N34</f>
        <v>0</v>
      </c>
      <c r="F6" s="55">
        <f>'別紙2-1　勤務体制・勤務形態一覧表（児通所）'!N35</f>
        <v>0</v>
      </c>
      <c r="G6" s="56">
        <f>'別紙2-1　勤務体制・勤務形態一覧表（児通所）'!N36</f>
        <v>0</v>
      </c>
      <c r="H6" s="55">
        <f>'別紙2-1　勤務体制・勤務形態一覧表（児通所）'!F35</f>
        <v>0</v>
      </c>
      <c r="I6" s="55">
        <f>'別紙2-1　勤務体制・勤務形態一覧表（児通所）'!G34</f>
        <v>0</v>
      </c>
      <c r="J6" s="55">
        <f>'別紙2-1　勤務体制・勤務形態一覧表（児通所）'!H34</f>
        <v>0</v>
      </c>
      <c r="K6" s="55">
        <f>'別紙2-1　勤務体制・勤務形態一覧表（児通所）'!M34</f>
        <v>0</v>
      </c>
      <c r="L6" s="243">
        <f>('別紙2-1　勤務体制・勤務形態一覧表（児通所）'!J35)*1</f>
        <v>0</v>
      </c>
      <c r="M6" s="243">
        <f>('別紙2-1　勤務体制・勤務形態一覧表（児通所）'!J18)*1</f>
        <v>0</v>
      </c>
    </row>
    <row r="7" spans="1:13" x14ac:dyDescent="0.4">
      <c r="A7" s="54">
        <f t="shared" si="0"/>
        <v>6</v>
      </c>
      <c r="B7" s="54">
        <f>IF($E7&lt;&gt; "",'別紙2-1　勤務体制・勤務形態一覧表（児通所）'!$AR$3,"")</f>
        <v>0</v>
      </c>
      <c r="C7" s="54">
        <f>IF($E7&lt;&gt; "",'別紙2-1　勤務体制・勤務形態一覧表（児通所）'!$AR$2,"")</f>
        <v>0</v>
      </c>
      <c r="D7" s="54">
        <f>IF($E7&lt;&gt; "",'別紙2-1　勤務体制・勤務形態一覧表（児通所）'!$AR$1,"")</f>
        <v>0</v>
      </c>
      <c r="E7" s="55">
        <f>'別紙2-1　勤務体制・勤務形態一覧表（児通所）'!N37</f>
        <v>0</v>
      </c>
      <c r="F7" s="55">
        <f>'別紙2-1　勤務体制・勤務形態一覧表（児通所）'!N38</f>
        <v>0</v>
      </c>
      <c r="G7" s="56">
        <f>'別紙2-1　勤務体制・勤務形態一覧表（児通所）'!N39</f>
        <v>0</v>
      </c>
      <c r="H7" s="55">
        <f>'別紙2-1　勤務体制・勤務形態一覧表（児通所）'!F38</f>
        <v>0</v>
      </c>
      <c r="I7" s="55">
        <f>'別紙2-1　勤務体制・勤務形態一覧表（児通所）'!G37</f>
        <v>0</v>
      </c>
      <c r="J7" s="55">
        <f>'別紙2-1　勤務体制・勤務形態一覧表（児通所）'!H37</f>
        <v>0</v>
      </c>
      <c r="K7" s="55">
        <f>'別紙2-1　勤務体制・勤務形態一覧表（児通所）'!M37</f>
        <v>0</v>
      </c>
      <c r="L7" s="243">
        <f>('別紙2-1　勤務体制・勤務形態一覧表（児通所）'!J38)*1</f>
        <v>0</v>
      </c>
      <c r="M7" s="243">
        <f>('別紙2-1　勤務体制・勤務形態一覧表（児通所）'!J16)*1</f>
        <v>0</v>
      </c>
    </row>
    <row r="8" spans="1:13" x14ac:dyDescent="0.4">
      <c r="A8" s="54">
        <f t="shared" si="0"/>
        <v>7</v>
      </c>
      <c r="B8" s="54">
        <f>IF($E8&lt;&gt; "",'別紙2-1　勤務体制・勤務形態一覧表（児通所）'!$AR$3,"")</f>
        <v>0</v>
      </c>
      <c r="C8" s="54">
        <f>IF($E8&lt;&gt; "",'別紙2-1　勤務体制・勤務形態一覧表（児通所）'!$AR$2,"")</f>
        <v>0</v>
      </c>
      <c r="D8" s="54">
        <f>IF($E8&lt;&gt; "",'別紙2-1　勤務体制・勤務形態一覧表（児通所）'!$AR$1,"")</f>
        <v>0</v>
      </c>
      <c r="E8" s="55">
        <f>'別紙2-1　勤務体制・勤務形態一覧表（児通所）'!N40</f>
        <v>0</v>
      </c>
      <c r="F8" s="55">
        <f>'別紙2-1　勤務体制・勤務形態一覧表（児通所）'!N41</f>
        <v>0</v>
      </c>
      <c r="G8" s="56">
        <f>'別紙2-1　勤務体制・勤務形態一覧表（児通所）'!N42</f>
        <v>0</v>
      </c>
      <c r="H8" s="55">
        <f>'別紙2-1　勤務体制・勤務形態一覧表（児通所）'!F41</f>
        <v>0</v>
      </c>
      <c r="I8" s="55">
        <f>'別紙2-1　勤務体制・勤務形態一覧表（児通所）'!G40</f>
        <v>0</v>
      </c>
      <c r="J8" s="55">
        <f>'別紙2-1　勤務体制・勤務形態一覧表（児通所）'!H40</f>
        <v>0</v>
      </c>
      <c r="K8" s="55">
        <f>'別紙2-1　勤務体制・勤務形態一覧表（児通所）'!M40</f>
        <v>0</v>
      </c>
      <c r="L8" s="243">
        <f>('別紙2-1　勤務体制・勤務形態一覧表（児通所）'!J41)*1</f>
        <v>0</v>
      </c>
      <c r="M8" s="243">
        <f>('別紙2-1　勤務体制・勤務形態一覧表（児通所）'!J14)*1</f>
        <v>0</v>
      </c>
    </row>
    <row r="9" spans="1:13" x14ac:dyDescent="0.4">
      <c r="A9" s="54">
        <f t="shared" si="0"/>
        <v>8</v>
      </c>
      <c r="B9" s="54">
        <f>IF($E9&lt;&gt; "",'別紙2-1　勤務体制・勤務形態一覧表（児通所）'!$AR$3,"")</f>
        <v>0</v>
      </c>
      <c r="C9" s="54">
        <f>IF($E9&lt;&gt; "",'別紙2-1　勤務体制・勤務形態一覧表（児通所）'!$AR$2,"")</f>
        <v>0</v>
      </c>
      <c r="D9" s="54">
        <f>IF($E9&lt;&gt; "",'別紙2-1　勤務体制・勤務形態一覧表（児通所）'!$AR$1,"")</f>
        <v>0</v>
      </c>
      <c r="E9" s="55">
        <f>'別紙2-1　勤務体制・勤務形態一覧表（児通所）'!N43</f>
        <v>0</v>
      </c>
      <c r="F9" s="55">
        <f>'別紙2-1　勤務体制・勤務形態一覧表（児通所）'!N44</f>
        <v>0</v>
      </c>
      <c r="G9" s="56">
        <f>'別紙2-1　勤務体制・勤務形態一覧表（児通所）'!N45</f>
        <v>0</v>
      </c>
      <c r="H9" s="55">
        <f>'別紙2-1　勤務体制・勤務形態一覧表（児通所）'!F44</f>
        <v>0</v>
      </c>
      <c r="I9" s="55">
        <f>'別紙2-1　勤務体制・勤務形態一覧表（児通所）'!G43</f>
        <v>0</v>
      </c>
      <c r="J9" s="55">
        <f>'別紙2-1　勤務体制・勤務形態一覧表（児通所）'!H43</f>
        <v>0</v>
      </c>
      <c r="K9" s="55">
        <f>'別紙2-1　勤務体制・勤務形態一覧表（児通所）'!M43</f>
        <v>0</v>
      </c>
      <c r="L9" s="243">
        <f>('別紙2-1　勤務体制・勤務形態一覧表（児通所）'!J44)*1</f>
        <v>0</v>
      </c>
      <c r="M9" s="243">
        <f>('別紙2-1　勤務体制・勤務形態一覧表（児通所）'!J12)*1</f>
        <v>0</v>
      </c>
    </row>
    <row r="10" spans="1:13" x14ac:dyDescent="0.4">
      <c r="A10" s="54">
        <f t="shared" si="0"/>
        <v>9</v>
      </c>
      <c r="B10" s="54">
        <f>IF($E10&lt;&gt; "",'別紙2-1　勤務体制・勤務形態一覧表（児通所）'!$AR$3,"")</f>
        <v>0</v>
      </c>
      <c r="C10" s="54">
        <f>IF($E10&lt;&gt; "",'別紙2-1　勤務体制・勤務形態一覧表（児通所）'!$AR$2,"")</f>
        <v>0</v>
      </c>
      <c r="D10" s="54">
        <f>IF($E10&lt;&gt; "",'別紙2-1　勤務体制・勤務形態一覧表（児通所）'!$AR$1,"")</f>
        <v>0</v>
      </c>
      <c r="E10" s="55">
        <f>'別紙2-1　勤務体制・勤務形態一覧表（児通所）'!N46</f>
        <v>0</v>
      </c>
      <c r="F10" s="55">
        <f>'別紙2-1　勤務体制・勤務形態一覧表（児通所）'!N47</f>
        <v>0</v>
      </c>
      <c r="G10" s="56">
        <f>'別紙2-1　勤務体制・勤務形態一覧表（児通所）'!N48</f>
        <v>0</v>
      </c>
      <c r="H10" s="55">
        <f>'別紙2-1　勤務体制・勤務形態一覧表（児通所）'!F47</f>
        <v>0</v>
      </c>
      <c r="I10" s="55">
        <f>'別紙2-1　勤務体制・勤務形態一覧表（児通所）'!G46</f>
        <v>0</v>
      </c>
      <c r="J10" s="55">
        <f>'別紙2-1　勤務体制・勤務形態一覧表（児通所）'!H46</f>
        <v>0</v>
      </c>
      <c r="K10" s="55">
        <f>'別紙2-1　勤務体制・勤務形態一覧表（児通所）'!M46</f>
        <v>0</v>
      </c>
      <c r="L10" s="243">
        <f>('別紙2-1　勤務体制・勤務形態一覧表（児通所）'!J47)*1</f>
        <v>0</v>
      </c>
      <c r="M10" s="243">
        <f>('別紙2-1　勤務体制・勤務形態一覧表（児通所）'!J10)*1</f>
        <v>0</v>
      </c>
    </row>
    <row r="11" spans="1:13" x14ac:dyDescent="0.4">
      <c r="A11" s="54">
        <f t="shared" si="0"/>
        <v>10</v>
      </c>
      <c r="B11" s="54">
        <f>IF($E11&lt;&gt; "",'別紙2-1　勤務体制・勤務形態一覧表（児通所）'!$AR$3,"")</f>
        <v>0</v>
      </c>
      <c r="C11" s="54">
        <f>IF($E11&lt;&gt; "",'別紙2-1　勤務体制・勤務形態一覧表（児通所）'!$AR$2,"")</f>
        <v>0</v>
      </c>
      <c r="D11" s="54">
        <f>IF($E11&lt;&gt; "",'別紙2-1　勤務体制・勤務形態一覧表（児通所）'!$AR$1,"")</f>
        <v>0</v>
      </c>
      <c r="E11" s="55">
        <f>'別紙2-1　勤務体制・勤務形態一覧表（児通所）'!N49</f>
        <v>0</v>
      </c>
      <c r="F11" s="55">
        <f>'別紙2-1　勤務体制・勤務形態一覧表（児通所）'!N50</f>
        <v>0</v>
      </c>
      <c r="G11" s="56">
        <f>'別紙2-1　勤務体制・勤務形態一覧表（児通所）'!N51</f>
        <v>0</v>
      </c>
      <c r="H11" s="55">
        <f>'別紙2-1　勤務体制・勤務形態一覧表（児通所）'!F50</f>
        <v>0</v>
      </c>
      <c r="I11" s="55">
        <f>'別紙2-1　勤務体制・勤務形態一覧表（児通所）'!G49</f>
        <v>0</v>
      </c>
      <c r="J11" s="55">
        <f>'別紙2-1　勤務体制・勤務形態一覧表（児通所）'!H49</f>
        <v>0</v>
      </c>
      <c r="K11" s="55">
        <f>'別紙2-1　勤務体制・勤務形態一覧表（児通所）'!M49</f>
        <v>0</v>
      </c>
      <c r="L11" s="243">
        <f>('別紙2-1　勤務体制・勤務形態一覧表（児通所）'!J50)*1</f>
        <v>0</v>
      </c>
      <c r="M11" s="243">
        <f>('別紙2-1　勤務体制・勤務形態一覧表（児通所）'!J8)*1</f>
        <v>0</v>
      </c>
    </row>
    <row r="12" spans="1:13" x14ac:dyDescent="0.4">
      <c r="A12" s="54">
        <f t="shared" si="0"/>
        <v>11</v>
      </c>
      <c r="B12" s="54">
        <f>IF($E12&lt;&gt; "",'別紙2-1　勤務体制・勤務形態一覧表（児通所）'!$AR$3,"")</f>
        <v>0</v>
      </c>
      <c r="C12" s="54">
        <f>IF($E12&lt;&gt; "",'別紙2-1　勤務体制・勤務形態一覧表（児通所）'!$AR$2,"")</f>
        <v>0</v>
      </c>
      <c r="D12" s="54">
        <f>IF($E12&lt;&gt; "",'別紙2-1　勤務体制・勤務形態一覧表（児通所）'!$AR$1,"")</f>
        <v>0</v>
      </c>
      <c r="E12" s="55">
        <f>'別紙2-1　勤務体制・勤務形態一覧表（児通所）'!N52</f>
        <v>0</v>
      </c>
      <c r="F12" s="55">
        <f>'別紙2-1　勤務体制・勤務形態一覧表（児通所）'!N53</f>
        <v>0</v>
      </c>
      <c r="G12" s="56">
        <f>'別紙2-1　勤務体制・勤務形態一覧表（児通所）'!N54</f>
        <v>0</v>
      </c>
      <c r="H12" s="55">
        <f>'別紙2-1　勤務体制・勤務形態一覧表（児通所）'!F53</f>
        <v>0</v>
      </c>
      <c r="I12" s="55">
        <f>'別紙2-1　勤務体制・勤務形態一覧表（児通所）'!G52</f>
        <v>0</v>
      </c>
      <c r="J12" s="55">
        <f>'別紙2-1　勤務体制・勤務形態一覧表（児通所）'!H52</f>
        <v>0</v>
      </c>
      <c r="K12" s="55">
        <f>'別紙2-1　勤務体制・勤務形態一覧表（児通所）'!M52</f>
        <v>0</v>
      </c>
      <c r="L12" s="243">
        <f>('別紙2-1　勤務体制・勤務形態一覧表（児通所）'!J53)*1</f>
        <v>0</v>
      </c>
      <c r="M12" s="243">
        <f>('別紙2-1　勤務体制・勤務形態一覧表（児通所）'!J6)*1</f>
        <v>0</v>
      </c>
    </row>
    <row r="13" spans="1:13" x14ac:dyDescent="0.4">
      <c r="A13" s="54">
        <f t="shared" si="0"/>
        <v>12</v>
      </c>
      <c r="B13" s="54">
        <f>IF($E13&lt;&gt; "",'別紙2-1　勤務体制・勤務形態一覧表（児通所）'!$AR$3,"")</f>
        <v>0</v>
      </c>
      <c r="C13" s="54">
        <f>IF($E13&lt;&gt; "",'別紙2-1　勤務体制・勤務形態一覧表（児通所）'!$AR$2,"")</f>
        <v>0</v>
      </c>
      <c r="D13" s="54">
        <f>IF($E13&lt;&gt; "",'別紙2-1　勤務体制・勤務形態一覧表（児通所）'!$AR$1,"")</f>
        <v>0</v>
      </c>
      <c r="E13" s="55">
        <f>'別紙2-1　勤務体制・勤務形態一覧表（児通所）'!N55</f>
        <v>0</v>
      </c>
      <c r="F13" s="55">
        <f>'別紙2-1　勤務体制・勤務形態一覧表（児通所）'!N56</f>
        <v>0</v>
      </c>
      <c r="G13" s="56">
        <f>'別紙2-1　勤務体制・勤務形態一覧表（児通所）'!N57</f>
        <v>0</v>
      </c>
      <c r="H13" s="55">
        <f>'別紙2-1　勤務体制・勤務形態一覧表（児通所）'!F57</f>
        <v>0</v>
      </c>
      <c r="I13" s="55">
        <f>'別紙2-1　勤務体制・勤務形態一覧表（児通所）'!G55</f>
        <v>0</v>
      </c>
      <c r="J13" s="55">
        <f>'別紙2-1　勤務体制・勤務形態一覧表（児通所）'!H55</f>
        <v>0</v>
      </c>
      <c r="K13" s="55">
        <f>'別紙2-1　勤務体制・勤務形態一覧表（児通所）'!M54</f>
        <v>0</v>
      </c>
      <c r="L13" s="243">
        <f>('別紙2-1　勤務体制・勤務形態一覧表（児通所）'!J56)*1</f>
        <v>0</v>
      </c>
      <c r="M13" s="243">
        <f>('別紙2-1　勤務体制・勤務形態一覧表（児通所）'!J4)*1</f>
        <v>0</v>
      </c>
    </row>
    <row r="14" spans="1:13" x14ac:dyDescent="0.4">
      <c r="A14" s="54"/>
      <c r="B14" s="54"/>
      <c r="C14" s="54"/>
      <c r="D14" s="54"/>
      <c r="E14" s="55"/>
      <c r="F14" s="55"/>
      <c r="G14" s="56"/>
      <c r="H14" s="55"/>
      <c r="I14" s="55"/>
      <c r="J14" s="55"/>
      <c r="K14" s="55"/>
    </row>
    <row r="15" spans="1:13" x14ac:dyDescent="0.4">
      <c r="A15" s="54"/>
      <c r="B15" s="54"/>
      <c r="C15" s="54"/>
      <c r="D15" s="54"/>
      <c r="E15" s="55"/>
      <c r="F15" s="55"/>
      <c r="G15" s="56"/>
      <c r="H15" s="55"/>
      <c r="I15" s="55"/>
      <c r="J15" s="55"/>
      <c r="K15" s="55"/>
    </row>
    <row r="16" spans="1:13" x14ac:dyDescent="0.4">
      <c r="A16" s="54"/>
      <c r="B16" s="54"/>
      <c r="C16" s="54"/>
      <c r="D16" s="54"/>
      <c r="E16" s="55"/>
      <c r="F16" s="55"/>
      <c r="G16" s="56"/>
      <c r="H16" s="55"/>
      <c r="I16" s="55"/>
      <c r="J16" s="55"/>
      <c r="K16" s="55"/>
    </row>
    <row r="17" spans="1:11" x14ac:dyDescent="0.4">
      <c r="A17" s="54"/>
      <c r="B17" s="54"/>
      <c r="C17" s="54"/>
      <c r="D17" s="54"/>
      <c r="E17" s="55"/>
      <c r="F17" s="55"/>
      <c r="G17" s="56"/>
      <c r="H17" s="55"/>
      <c r="I17" s="55"/>
      <c r="J17" s="55"/>
      <c r="K17" s="55"/>
    </row>
    <row r="18" spans="1:11" x14ac:dyDescent="0.4">
      <c r="A18" s="54"/>
      <c r="B18" s="54"/>
      <c r="C18" s="54"/>
      <c r="D18" s="54"/>
      <c r="E18" s="55"/>
      <c r="F18" s="55"/>
      <c r="G18" s="56"/>
      <c r="H18" s="55"/>
      <c r="I18" s="55"/>
      <c r="J18" s="55"/>
      <c r="K18" s="55"/>
    </row>
    <row r="19" spans="1:11" x14ac:dyDescent="0.4">
      <c r="A19" s="54"/>
      <c r="B19" s="54"/>
      <c r="C19" s="54"/>
      <c r="D19" s="54"/>
      <c r="E19" s="55"/>
      <c r="F19" s="55"/>
      <c r="G19" s="56"/>
      <c r="H19" s="55"/>
      <c r="I19" s="55"/>
      <c r="J19" s="55"/>
      <c r="K19" s="55"/>
    </row>
    <row r="20" spans="1:11" x14ac:dyDescent="0.4">
      <c r="A20" s="54"/>
      <c r="B20" s="54"/>
      <c r="C20" s="54"/>
      <c r="D20" s="54"/>
      <c r="E20" s="55"/>
      <c r="F20" s="55"/>
      <c r="G20" s="55"/>
      <c r="H20" s="55"/>
      <c r="I20" s="55"/>
      <c r="J20" s="55"/>
      <c r="K20" s="55"/>
    </row>
    <row r="21" spans="1:11" x14ac:dyDescent="0.4">
      <c r="A21" s="54"/>
      <c r="B21" s="54"/>
      <c r="C21" s="54"/>
      <c r="D21" s="54"/>
      <c r="E21" s="55"/>
      <c r="F21" s="55"/>
      <c r="G21" s="55"/>
      <c r="H21" s="55"/>
      <c r="I21" s="55"/>
      <c r="J21" s="55"/>
      <c r="K21" s="55"/>
    </row>
    <row r="22" spans="1:11" x14ac:dyDescent="0.4">
      <c r="A22" s="54"/>
      <c r="B22" s="54"/>
      <c r="C22" s="54"/>
      <c r="D22" s="54"/>
      <c r="E22" s="55"/>
      <c r="F22" s="55"/>
      <c r="G22" s="55"/>
      <c r="H22" s="55"/>
      <c r="I22" s="55"/>
      <c r="J22" s="55"/>
      <c r="K22" s="55"/>
    </row>
    <row r="23" spans="1:11" x14ac:dyDescent="0.4">
      <c r="A23" s="54"/>
      <c r="B23" s="54"/>
      <c r="C23" s="54"/>
      <c r="D23" s="54"/>
      <c r="E23" s="55"/>
      <c r="F23" s="55"/>
      <c r="G23" s="55"/>
      <c r="H23" s="55"/>
      <c r="I23" s="55"/>
      <c r="J23" s="55"/>
      <c r="K23" s="55"/>
    </row>
    <row r="24" spans="1:11" x14ac:dyDescent="0.4">
      <c r="A24" s="54"/>
      <c r="B24" s="54"/>
      <c r="C24" s="54"/>
      <c r="D24" s="54"/>
      <c r="E24" s="55"/>
      <c r="F24" s="55"/>
      <c r="G24" s="55"/>
      <c r="H24" s="55"/>
      <c r="I24" s="55"/>
      <c r="J24" s="55"/>
      <c r="K24" s="55"/>
    </row>
    <row r="25" spans="1:11" x14ac:dyDescent="0.4">
      <c r="A25" s="54"/>
      <c r="B25" s="54"/>
      <c r="C25" s="54"/>
      <c r="D25" s="54"/>
      <c r="E25" s="55"/>
      <c r="F25" s="55"/>
      <c r="G25" s="55"/>
      <c r="H25" s="55"/>
      <c r="I25" s="55"/>
      <c r="J25" s="55"/>
      <c r="K25" s="55"/>
    </row>
    <row r="26" spans="1:11" x14ac:dyDescent="0.4">
      <c r="A26" s="54"/>
      <c r="B26" s="54"/>
      <c r="C26" s="54"/>
      <c r="D26" s="54"/>
      <c r="E26" s="55"/>
      <c r="F26" s="55"/>
      <c r="G26" s="55"/>
      <c r="H26" s="55"/>
      <c r="I26" s="55"/>
      <c r="J26" s="55"/>
      <c r="K26" s="55"/>
    </row>
    <row r="27" spans="1:11" x14ac:dyDescent="0.4">
      <c r="A27" s="54"/>
      <c r="B27" s="54"/>
      <c r="C27" s="54"/>
      <c r="D27" s="54"/>
      <c r="E27" s="55"/>
      <c r="F27" s="55"/>
      <c r="G27" s="55"/>
      <c r="H27" s="55"/>
      <c r="I27" s="55"/>
      <c r="J27" s="55"/>
      <c r="K27" s="55"/>
    </row>
    <row r="28" spans="1:11" x14ac:dyDescent="0.4">
      <c r="A28" s="54"/>
      <c r="B28" s="54"/>
      <c r="C28" s="54"/>
      <c r="D28" s="54"/>
      <c r="E28" s="55"/>
      <c r="F28" s="55"/>
      <c r="G28" s="55"/>
      <c r="H28" s="55"/>
      <c r="I28" s="55"/>
      <c r="J28" s="55"/>
      <c r="K28" s="55"/>
    </row>
    <row r="29" spans="1:11" x14ac:dyDescent="0.4">
      <c r="A29" s="54"/>
      <c r="B29" s="54"/>
      <c r="C29" s="54"/>
      <c r="D29" s="54"/>
      <c r="E29" s="55"/>
      <c r="F29" s="55"/>
      <c r="G29" s="55"/>
      <c r="H29" s="55"/>
      <c r="I29" s="55"/>
      <c r="J29" s="55"/>
      <c r="K29" s="55"/>
    </row>
    <row r="30" spans="1:11" x14ac:dyDescent="0.4">
      <c r="A30" s="54"/>
      <c r="B30" s="54"/>
      <c r="C30" s="54"/>
      <c r="D30" s="54"/>
      <c r="E30" s="55"/>
      <c r="F30" s="55"/>
      <c r="G30" s="55"/>
      <c r="H30" s="55"/>
      <c r="I30" s="55"/>
      <c r="J30" s="55"/>
      <c r="K30" s="55"/>
    </row>
    <row r="31" spans="1:11" x14ac:dyDescent="0.4">
      <c r="A31" s="54"/>
      <c r="B31" s="54"/>
      <c r="C31" s="54"/>
      <c r="D31" s="54"/>
      <c r="E31" s="55"/>
      <c r="F31" s="55"/>
      <c r="G31" s="55"/>
      <c r="H31" s="55"/>
      <c r="I31" s="55"/>
      <c r="J31" s="55"/>
      <c r="K31" s="55"/>
    </row>
    <row r="32" spans="1:11" x14ac:dyDescent="0.4">
      <c r="A32" s="54"/>
      <c r="B32" s="54"/>
      <c r="C32" s="54"/>
      <c r="D32" s="54"/>
      <c r="E32" s="55"/>
      <c r="F32" s="55"/>
      <c r="G32" s="55"/>
      <c r="H32" s="55"/>
      <c r="I32" s="55"/>
      <c r="J32" s="55"/>
      <c r="K32" s="55"/>
    </row>
    <row r="33" spans="1:11" x14ac:dyDescent="0.4">
      <c r="A33" s="54"/>
      <c r="B33" s="54"/>
      <c r="C33" s="54"/>
      <c r="D33" s="54"/>
      <c r="E33" s="55"/>
      <c r="F33" s="55"/>
      <c r="G33" s="55"/>
      <c r="H33" s="55"/>
      <c r="I33" s="55"/>
      <c r="J33" s="55"/>
      <c r="K33" s="55"/>
    </row>
    <row r="34" spans="1:11" x14ac:dyDescent="0.4">
      <c r="A34" s="54"/>
      <c r="B34" s="54"/>
      <c r="C34" s="54"/>
      <c r="D34" s="54"/>
      <c r="E34" s="55"/>
      <c r="F34" s="55"/>
      <c r="G34" s="55"/>
      <c r="H34" s="55"/>
      <c r="I34" s="55"/>
      <c r="J34" s="55"/>
      <c r="K34" s="55"/>
    </row>
    <row r="35" spans="1:11" x14ac:dyDescent="0.4">
      <c r="A35" s="54"/>
      <c r="B35" s="54"/>
      <c r="C35" s="54"/>
      <c r="D35" s="54"/>
      <c r="E35" s="55"/>
      <c r="F35" s="55"/>
      <c r="G35" s="55"/>
      <c r="H35" s="55"/>
      <c r="I35" s="55"/>
      <c r="J35" s="55"/>
      <c r="K35" s="55"/>
    </row>
    <row r="36" spans="1:11" x14ac:dyDescent="0.4">
      <c r="A36" s="54"/>
      <c r="B36" s="54"/>
      <c r="C36" s="54"/>
      <c r="D36" s="54"/>
      <c r="E36" s="55"/>
      <c r="F36" s="55"/>
      <c r="G36" s="55"/>
      <c r="H36" s="55"/>
      <c r="I36" s="55"/>
      <c r="J36" s="55"/>
      <c r="K36" s="55"/>
    </row>
    <row r="37" spans="1:11" x14ac:dyDescent="0.4">
      <c r="A37" s="54"/>
      <c r="B37" s="54"/>
      <c r="C37" s="54"/>
      <c r="D37" s="54"/>
      <c r="E37" s="55"/>
      <c r="F37" s="55"/>
      <c r="G37" s="55"/>
      <c r="H37" s="55"/>
      <c r="I37" s="55"/>
      <c r="J37" s="55"/>
      <c r="K37" s="55"/>
    </row>
    <row r="38" spans="1:11" x14ac:dyDescent="0.4">
      <c r="A38" s="54"/>
      <c r="B38" s="54"/>
      <c r="C38" s="54"/>
      <c r="D38" s="54"/>
      <c r="E38" s="55"/>
      <c r="F38" s="55"/>
      <c r="G38" s="55"/>
      <c r="H38" s="55"/>
      <c r="I38" s="55"/>
      <c r="J38" s="55"/>
      <c r="K38" s="55"/>
    </row>
    <row r="39" spans="1:11" x14ac:dyDescent="0.4">
      <c r="A39" s="54"/>
      <c r="B39" s="54"/>
      <c r="C39" s="54"/>
      <c r="D39" s="54"/>
      <c r="E39" s="55"/>
      <c r="F39" s="55"/>
      <c r="G39" s="55"/>
      <c r="H39" s="55"/>
      <c r="I39" s="55"/>
      <c r="J39" s="55"/>
      <c r="K39" s="55"/>
    </row>
  </sheetData>
  <sheetProtection sheet="1" objects="1" scenarios="1" selectLockedCells="1"/>
  <phoneticPr fontId="2"/>
  <conditionalFormatting sqref="L2:L13">
    <cfRule type="expression" dxfId="1" priority="2">
      <formula>H2:H13="児童発達支援管理責任者"</formula>
    </cfRule>
  </conditionalFormatting>
  <conditionalFormatting sqref="M2:M13">
    <cfRule type="expression" dxfId="0" priority="1">
      <formula>H2:H13="児童発達支援管理責任者"</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49"/>
  <sheetViews>
    <sheetView topLeftCell="A19" zoomScale="85" zoomScaleNormal="85" workbookViewId="0">
      <selection activeCell="D20" sqref="D20"/>
    </sheetView>
  </sheetViews>
  <sheetFormatPr defaultColWidth="9" defaultRowHeight="13.5" x14ac:dyDescent="0.4"/>
  <cols>
    <col min="1" max="1" width="1.75" style="57" customWidth="1"/>
    <col min="2" max="2" width="9" style="57"/>
    <col min="3" max="7" width="40.625" style="57" customWidth="1"/>
    <col min="8" max="9" width="40.625" style="80" customWidth="1"/>
    <col min="10" max="13" width="40.625" style="57" customWidth="1"/>
    <col min="14" max="14" width="17.25" style="57" bestFit="1" customWidth="1"/>
    <col min="15" max="15" width="25.25" style="57" bestFit="1" customWidth="1"/>
    <col min="16" max="17" width="23.5" style="57" bestFit="1" customWidth="1"/>
    <col min="18" max="18" width="11" style="57" bestFit="1" customWidth="1"/>
    <col min="19" max="16384" width="9" style="57"/>
  </cols>
  <sheetData>
    <row r="1" spans="1:21" ht="14.25" x14ac:dyDescent="0.4">
      <c r="A1" s="5"/>
      <c r="B1" s="5" t="s">
        <v>52</v>
      </c>
      <c r="C1" s="5"/>
      <c r="D1" s="5"/>
    </row>
    <row r="2" spans="1:21" ht="14.25" x14ac:dyDescent="0.4">
      <c r="A2" s="5"/>
      <c r="B2" s="5"/>
      <c r="C2" s="5"/>
      <c r="D2" s="5"/>
    </row>
    <row r="3" spans="1:21" ht="14.25" x14ac:dyDescent="0.4">
      <c r="A3" s="5"/>
      <c r="B3" s="16" t="s">
        <v>55</v>
      </c>
      <c r="C3" s="16" t="s">
        <v>56</v>
      </c>
      <c r="D3" s="16" t="s">
        <v>236</v>
      </c>
    </row>
    <row r="4" spans="1:21" ht="14.25" x14ac:dyDescent="0.4">
      <c r="A4" s="5"/>
      <c r="B4" s="15">
        <v>1</v>
      </c>
      <c r="C4" s="15" t="s">
        <v>87</v>
      </c>
      <c r="D4" s="15" t="s">
        <v>239</v>
      </c>
    </row>
    <row r="5" spans="1:21" ht="14.25" x14ac:dyDescent="0.4">
      <c r="A5" s="5"/>
      <c r="B5" s="15">
        <v>2</v>
      </c>
      <c r="C5" s="15" t="s">
        <v>336</v>
      </c>
      <c r="D5" s="15" t="s">
        <v>240</v>
      </c>
    </row>
    <row r="6" spans="1:21" ht="14.25" x14ac:dyDescent="0.4">
      <c r="A6" s="5"/>
      <c r="B6" s="15">
        <v>3</v>
      </c>
      <c r="C6" s="15" t="s">
        <v>88</v>
      </c>
    </row>
    <row r="7" spans="1:21" ht="14.25" x14ac:dyDescent="0.4">
      <c r="A7" s="5"/>
      <c r="B7" s="15">
        <v>4</v>
      </c>
      <c r="C7" s="15" t="s">
        <v>89</v>
      </c>
      <c r="D7" s="5"/>
    </row>
    <row r="8" spans="1:21" ht="14.25" x14ac:dyDescent="0.4">
      <c r="A8" s="5"/>
      <c r="B8" s="15">
        <v>5</v>
      </c>
      <c r="C8" s="15" t="s">
        <v>90</v>
      </c>
      <c r="D8" s="5"/>
    </row>
    <row r="9" spans="1:21" ht="14.25" x14ac:dyDescent="0.4">
      <c r="A9" s="5"/>
      <c r="B9" s="15">
        <v>6</v>
      </c>
      <c r="C9" s="15" t="s">
        <v>92</v>
      </c>
      <c r="D9" s="5"/>
    </row>
    <row r="10" spans="1:21" ht="14.25" x14ac:dyDescent="0.4">
      <c r="A10" s="5"/>
      <c r="B10" s="15">
        <v>7</v>
      </c>
      <c r="C10" s="15" t="s">
        <v>91</v>
      </c>
      <c r="D10" s="5"/>
    </row>
    <row r="11" spans="1:21" ht="14.25" x14ac:dyDescent="0.4">
      <c r="A11" s="5"/>
      <c r="B11" s="15">
        <v>8</v>
      </c>
      <c r="C11" s="15" t="s">
        <v>93</v>
      </c>
      <c r="D11" s="5"/>
    </row>
    <row r="12" spans="1:21" ht="14.25" x14ac:dyDescent="0.4">
      <c r="A12" s="5"/>
      <c r="B12" s="289"/>
      <c r="D12" s="5"/>
    </row>
    <row r="13" spans="1:21" ht="14.25" x14ac:dyDescent="0.4">
      <c r="A13" s="5"/>
      <c r="B13" s="5"/>
      <c r="C13" s="5"/>
      <c r="D13" s="5"/>
    </row>
    <row r="14" spans="1:21" ht="14.25" x14ac:dyDescent="0.4">
      <c r="A14" s="5"/>
      <c r="B14" s="5" t="s">
        <v>57</v>
      </c>
      <c r="C14" s="5"/>
      <c r="D14" s="5"/>
    </row>
    <row r="15" spans="1:21" ht="15" thickBot="1" x14ac:dyDescent="0.45">
      <c r="A15" s="5"/>
      <c r="B15" s="5"/>
      <c r="C15" s="5"/>
      <c r="D15" s="5"/>
      <c r="E15" s="74" t="s">
        <v>175</v>
      </c>
    </row>
    <row r="16" spans="1:21" ht="15" thickBot="1" x14ac:dyDescent="0.45">
      <c r="A16" s="5"/>
      <c r="B16" s="58" t="s">
        <v>53</v>
      </c>
      <c r="C16" s="6" t="s">
        <v>4</v>
      </c>
      <c r="D16" s="7" t="s">
        <v>97</v>
      </c>
      <c r="E16" s="7" t="s">
        <v>98</v>
      </c>
      <c r="F16" s="8" t="s">
        <v>153</v>
      </c>
      <c r="G16" s="8" t="s">
        <v>103</v>
      </c>
      <c r="H16" s="77" t="s">
        <v>150</v>
      </c>
      <c r="I16" s="77" t="s">
        <v>322</v>
      </c>
      <c r="J16" s="267" t="s">
        <v>323</v>
      </c>
      <c r="K16" s="8" t="s">
        <v>5</v>
      </c>
      <c r="L16" s="59" t="s">
        <v>102</v>
      </c>
      <c r="M16" s="278" t="s">
        <v>310</v>
      </c>
      <c r="N16" s="278" t="s">
        <v>316</v>
      </c>
      <c r="O16" s="278" t="s">
        <v>318</v>
      </c>
      <c r="P16" s="59" t="s">
        <v>319</v>
      </c>
      <c r="Q16" s="59" t="s">
        <v>208</v>
      </c>
      <c r="R16" s="59" t="s">
        <v>99</v>
      </c>
      <c r="S16" s="59" t="s">
        <v>100</v>
      </c>
      <c r="T16" s="59" t="s">
        <v>101</v>
      </c>
      <c r="U16" s="60" t="s">
        <v>149</v>
      </c>
    </row>
    <row r="17" spans="1:21" ht="14.25" x14ac:dyDescent="0.4">
      <c r="A17" s="5"/>
      <c r="B17" s="571" t="s">
        <v>54</v>
      </c>
      <c r="C17" s="9" t="s">
        <v>22</v>
      </c>
      <c r="D17" s="9" t="s">
        <v>170</v>
      </c>
      <c r="E17" s="10" t="s">
        <v>110</v>
      </c>
      <c r="F17" s="10" t="s">
        <v>110</v>
      </c>
      <c r="G17" s="9" t="s">
        <v>103</v>
      </c>
      <c r="H17" s="78" t="s">
        <v>150</v>
      </c>
      <c r="I17" s="81" t="s">
        <v>107</v>
      </c>
      <c r="J17" s="268" t="s">
        <v>107</v>
      </c>
      <c r="K17" s="61" t="s">
        <v>119</v>
      </c>
      <c r="L17" s="11" t="s">
        <v>19</v>
      </c>
      <c r="M17" s="268" t="s">
        <v>19</v>
      </c>
      <c r="N17" s="61" t="s">
        <v>145</v>
      </c>
      <c r="O17" s="280" t="s">
        <v>145</v>
      </c>
      <c r="P17" s="9" t="s">
        <v>22</v>
      </c>
      <c r="Q17" s="84" t="s">
        <v>208</v>
      </c>
      <c r="R17" s="61" t="s">
        <v>99</v>
      </c>
      <c r="S17" s="10" t="s">
        <v>22</v>
      </c>
      <c r="T17" s="10" t="s">
        <v>22</v>
      </c>
      <c r="U17" s="259" t="s">
        <v>22</v>
      </c>
    </row>
    <row r="18" spans="1:21" ht="14.25" x14ac:dyDescent="0.4">
      <c r="B18" s="572"/>
      <c r="C18" s="12"/>
      <c r="D18" s="13" t="s">
        <v>171</v>
      </c>
      <c r="E18" s="13" t="s">
        <v>111</v>
      </c>
      <c r="F18" s="13" t="s">
        <v>111</v>
      </c>
      <c r="G18" s="14"/>
      <c r="H18" s="79"/>
      <c r="I18" s="266" t="s">
        <v>320</v>
      </c>
      <c r="J18" s="266" t="s">
        <v>320</v>
      </c>
      <c r="K18" s="62" t="s">
        <v>120</v>
      </c>
      <c r="L18" s="14" t="s">
        <v>20</v>
      </c>
      <c r="M18" s="266" t="s">
        <v>20</v>
      </c>
      <c r="N18" s="62" t="s">
        <v>146</v>
      </c>
      <c r="O18" s="279" t="s">
        <v>146</v>
      </c>
      <c r="P18" s="62"/>
      <c r="Q18" s="62" t="s">
        <v>209</v>
      </c>
      <c r="R18" s="62" t="s">
        <v>154</v>
      </c>
      <c r="S18" s="62"/>
      <c r="T18" s="62"/>
      <c r="U18" s="63"/>
    </row>
    <row r="19" spans="1:21" ht="14.25" x14ac:dyDescent="0.4">
      <c r="B19" s="572"/>
      <c r="C19" s="12"/>
      <c r="D19" s="13" t="s">
        <v>337</v>
      </c>
      <c r="E19" s="13" t="s">
        <v>76</v>
      </c>
      <c r="F19" s="13" t="s">
        <v>76</v>
      </c>
      <c r="G19" s="14"/>
      <c r="H19" s="79"/>
      <c r="I19" s="79" t="s">
        <v>105</v>
      </c>
      <c r="J19" s="266" t="s">
        <v>105</v>
      </c>
      <c r="K19" s="62" t="s">
        <v>121</v>
      </c>
      <c r="L19" s="14" t="s">
        <v>21</v>
      </c>
      <c r="M19" s="266" t="s">
        <v>21</v>
      </c>
      <c r="N19" s="62" t="s">
        <v>134</v>
      </c>
      <c r="O19" s="279" t="s">
        <v>134</v>
      </c>
      <c r="P19" s="62"/>
      <c r="Q19" s="62"/>
      <c r="R19" s="62"/>
      <c r="S19" s="62"/>
      <c r="T19" s="62"/>
      <c r="U19" s="63"/>
    </row>
    <row r="20" spans="1:21" ht="14.25" x14ac:dyDescent="0.4">
      <c r="B20" s="572"/>
      <c r="C20" s="12"/>
      <c r="D20" s="13" t="s">
        <v>172</v>
      </c>
      <c r="E20" s="13" t="s">
        <v>112</v>
      </c>
      <c r="F20" s="13" t="s">
        <v>112</v>
      </c>
      <c r="G20" s="14"/>
      <c r="H20" s="79"/>
      <c r="I20" s="79" t="s">
        <v>106</v>
      </c>
      <c r="J20" s="266" t="s">
        <v>106</v>
      </c>
      <c r="K20" s="62" t="s">
        <v>122</v>
      </c>
      <c r="L20" s="62" t="s">
        <v>104</v>
      </c>
      <c r="M20" s="279" t="s">
        <v>104</v>
      </c>
      <c r="N20" s="62"/>
      <c r="O20" s="62"/>
      <c r="P20" s="62"/>
      <c r="Q20" s="62"/>
      <c r="R20" s="62"/>
      <c r="S20" s="62"/>
      <c r="T20" s="62"/>
      <c r="U20" s="63"/>
    </row>
    <row r="21" spans="1:21" ht="14.25" x14ac:dyDescent="0.4">
      <c r="B21" s="572"/>
      <c r="C21" s="12"/>
      <c r="D21" s="62" t="s">
        <v>173</v>
      </c>
      <c r="E21" s="13" t="s">
        <v>118</v>
      </c>
      <c r="F21" s="13" t="s">
        <v>118</v>
      </c>
      <c r="G21" s="14"/>
      <c r="H21" s="79"/>
      <c r="I21" s="79" t="s">
        <v>108</v>
      </c>
      <c r="J21" s="266" t="s">
        <v>108</v>
      </c>
      <c r="K21" s="62"/>
      <c r="L21" s="62"/>
      <c r="M21" s="62"/>
      <c r="N21" s="62"/>
      <c r="O21" s="62"/>
      <c r="P21" s="62"/>
      <c r="Q21" s="62"/>
      <c r="R21" s="62"/>
      <c r="S21" s="62"/>
      <c r="T21" s="62"/>
      <c r="U21" s="63"/>
    </row>
    <row r="22" spans="1:21" ht="14.25" x14ac:dyDescent="0.4">
      <c r="B22" s="572"/>
      <c r="C22" s="12"/>
      <c r="D22" s="62"/>
      <c r="E22" s="13" t="s">
        <v>113</v>
      </c>
      <c r="F22" s="13" t="s">
        <v>113</v>
      </c>
      <c r="G22" s="14"/>
      <c r="H22" s="79"/>
      <c r="I22" s="79" t="s">
        <v>109</v>
      </c>
      <c r="J22" s="266" t="s">
        <v>109</v>
      </c>
      <c r="K22" s="62"/>
      <c r="L22" s="62"/>
      <c r="M22" s="62"/>
      <c r="N22" s="62"/>
      <c r="O22" s="62"/>
      <c r="P22" s="62"/>
      <c r="Q22" s="62"/>
      <c r="R22" s="62"/>
      <c r="S22" s="62"/>
      <c r="T22" s="62"/>
      <c r="U22" s="63"/>
    </row>
    <row r="23" spans="1:21" ht="14.25" x14ac:dyDescent="0.4">
      <c r="B23" s="572"/>
      <c r="C23" s="12"/>
      <c r="D23" s="62"/>
      <c r="E23" s="13" t="s">
        <v>117</v>
      </c>
      <c r="F23" s="13" t="s">
        <v>117</v>
      </c>
      <c r="G23" s="14"/>
      <c r="H23" s="79"/>
      <c r="I23" s="266" t="s">
        <v>321</v>
      </c>
      <c r="J23" s="266" t="s">
        <v>321</v>
      </c>
      <c r="K23" s="62"/>
      <c r="L23" s="62"/>
      <c r="M23" s="62"/>
      <c r="N23" s="62"/>
      <c r="O23" s="62"/>
      <c r="P23" s="62"/>
      <c r="Q23" s="62"/>
      <c r="R23" s="62"/>
      <c r="S23" s="62"/>
      <c r="T23" s="62"/>
      <c r="U23" s="63"/>
    </row>
    <row r="24" spans="1:21" ht="14.25" x14ac:dyDescent="0.4">
      <c r="B24" s="572"/>
      <c r="C24" s="12"/>
      <c r="D24" s="62"/>
      <c r="E24" s="13" t="s">
        <v>114</v>
      </c>
      <c r="F24" s="13" t="s">
        <v>114</v>
      </c>
      <c r="G24" s="14"/>
      <c r="H24" s="79"/>
      <c r="I24" s="79"/>
      <c r="J24" s="79"/>
      <c r="K24" s="62"/>
      <c r="L24" s="62"/>
      <c r="M24" s="62"/>
      <c r="N24" s="62"/>
      <c r="O24" s="62"/>
      <c r="P24" s="62"/>
      <c r="Q24" s="62"/>
      <c r="R24" s="62"/>
      <c r="S24" s="62"/>
      <c r="T24" s="62"/>
      <c r="U24" s="63"/>
    </row>
    <row r="25" spans="1:21" ht="14.25" x14ac:dyDescent="0.4">
      <c r="B25" s="572"/>
      <c r="C25" s="12"/>
      <c r="D25" s="62"/>
      <c r="E25" s="13" t="s">
        <v>115</v>
      </c>
      <c r="F25" s="15" t="s">
        <v>115</v>
      </c>
      <c r="G25" s="14"/>
      <c r="H25" s="79"/>
      <c r="I25" s="79"/>
      <c r="J25" s="79"/>
      <c r="K25" s="62"/>
      <c r="L25" s="62"/>
      <c r="M25" s="62"/>
      <c r="N25" s="62"/>
      <c r="O25" s="62"/>
      <c r="P25" s="62"/>
      <c r="Q25" s="62"/>
      <c r="R25" s="62"/>
      <c r="S25" s="62"/>
      <c r="T25" s="62"/>
      <c r="U25" s="63"/>
    </row>
    <row r="26" spans="1:21" ht="14.25" x14ac:dyDescent="0.4">
      <c r="B26" s="572"/>
      <c r="C26" s="12"/>
      <c r="D26" s="62"/>
      <c r="E26" s="13" t="s">
        <v>116</v>
      </c>
      <c r="F26" s="13" t="s">
        <v>116</v>
      </c>
      <c r="G26" s="13"/>
      <c r="H26" s="15"/>
      <c r="I26" s="15"/>
      <c r="J26" s="15"/>
      <c r="K26" s="62"/>
      <c r="L26" s="62"/>
      <c r="M26" s="62"/>
      <c r="N26" s="62"/>
      <c r="O26" s="62"/>
      <c r="P26" s="62"/>
      <c r="Q26" s="62"/>
      <c r="R26" s="62"/>
      <c r="S26" s="62"/>
      <c r="T26" s="62"/>
      <c r="U26" s="63"/>
    </row>
    <row r="27" spans="1:21" ht="14.25" x14ac:dyDescent="0.4">
      <c r="B27" s="572"/>
      <c r="C27" s="64"/>
      <c r="D27" s="62"/>
      <c r="E27" s="13"/>
      <c r="F27" s="62"/>
      <c r="G27" s="62"/>
      <c r="H27" s="82"/>
      <c r="I27" s="82"/>
      <c r="J27" s="82"/>
      <c r="K27" s="62"/>
      <c r="L27" s="62"/>
      <c r="N27" s="62"/>
      <c r="O27" s="62"/>
      <c r="P27" s="62"/>
      <c r="Q27" s="62"/>
      <c r="R27" s="62"/>
      <c r="S27" s="62"/>
      <c r="T27" s="62"/>
      <c r="U27" s="63"/>
    </row>
    <row r="28" spans="1:21" x14ac:dyDescent="0.4">
      <c r="B28" s="572"/>
      <c r="C28" s="64"/>
      <c r="D28" s="62"/>
      <c r="E28" s="62"/>
      <c r="F28" s="62"/>
      <c r="G28" s="62"/>
      <c r="H28" s="82"/>
      <c r="I28" s="82"/>
      <c r="J28" s="82"/>
      <c r="K28" s="62"/>
      <c r="L28" s="62"/>
      <c r="M28" s="62"/>
      <c r="N28" s="62"/>
      <c r="O28" s="62"/>
      <c r="P28" s="62"/>
      <c r="Q28" s="62"/>
      <c r="R28" s="62"/>
      <c r="S28" s="62"/>
      <c r="T28" s="62"/>
      <c r="U28" s="63"/>
    </row>
    <row r="29" spans="1:21" ht="14.25" thickBot="1" x14ac:dyDescent="0.45">
      <c r="B29" s="573"/>
      <c r="C29" s="65"/>
      <c r="D29" s="66"/>
      <c r="E29" s="66"/>
      <c r="F29" s="66"/>
      <c r="G29" s="66"/>
      <c r="H29" s="83"/>
      <c r="I29" s="83"/>
      <c r="J29" s="83"/>
      <c r="K29" s="66"/>
      <c r="L29" s="66"/>
      <c r="M29" s="66"/>
      <c r="N29" s="66"/>
      <c r="O29" s="66"/>
      <c r="P29" s="66"/>
      <c r="Q29" s="66"/>
      <c r="R29" s="66"/>
      <c r="S29" s="66"/>
      <c r="T29" s="66"/>
      <c r="U29" s="67"/>
    </row>
    <row r="30" spans="1:21" ht="14.25" thickBot="1" x14ac:dyDescent="0.45"/>
    <row r="31" spans="1:21" ht="14.25" thickBot="1" x14ac:dyDescent="0.45">
      <c r="B31" s="274" t="s">
        <v>135</v>
      </c>
      <c r="C31" s="275" t="s">
        <v>136</v>
      </c>
      <c r="D31" s="275" t="s">
        <v>324</v>
      </c>
      <c r="E31" s="275" t="s">
        <v>312</v>
      </c>
      <c r="F31" s="275" t="s">
        <v>161</v>
      </c>
      <c r="G31" s="276" t="s">
        <v>137</v>
      </c>
      <c r="H31" s="277" t="s">
        <v>138</v>
      </c>
      <c r="I31" s="57"/>
      <c r="J31" s="80"/>
      <c r="K31" s="80"/>
    </row>
    <row r="32" spans="1:21" ht="14.25" x14ac:dyDescent="0.4">
      <c r="B32" s="272"/>
      <c r="C32" s="53" t="s">
        <v>98</v>
      </c>
      <c r="D32" s="53" t="s">
        <v>98</v>
      </c>
      <c r="E32" s="53" t="s">
        <v>98</v>
      </c>
      <c r="F32" s="261" t="s">
        <v>311</v>
      </c>
      <c r="G32" s="262" t="s">
        <v>5</v>
      </c>
      <c r="H32" s="273" t="s">
        <v>139</v>
      </c>
      <c r="I32" s="57"/>
      <c r="J32" s="80"/>
      <c r="K32" s="80"/>
    </row>
    <row r="33" spans="2:11" ht="14.25" x14ac:dyDescent="0.4">
      <c r="B33" s="69"/>
      <c r="C33" s="53" t="s">
        <v>153</v>
      </c>
      <c r="D33" s="53" t="s">
        <v>153</v>
      </c>
      <c r="E33" s="53" t="s">
        <v>153</v>
      </c>
      <c r="F33" s="261" t="s">
        <v>309</v>
      </c>
      <c r="G33" s="68"/>
      <c r="H33" s="63"/>
      <c r="I33" s="57"/>
      <c r="J33" s="80"/>
      <c r="K33" s="80"/>
    </row>
    <row r="34" spans="2:11" ht="14.25" x14ac:dyDescent="0.4">
      <c r="B34" s="69"/>
      <c r="C34" s="52" t="s">
        <v>103</v>
      </c>
      <c r="D34" s="52" t="s">
        <v>103</v>
      </c>
      <c r="E34" s="52" t="s">
        <v>103</v>
      </c>
      <c r="F34" s="260" t="s">
        <v>315</v>
      </c>
      <c r="G34" s="68"/>
      <c r="H34" s="63"/>
      <c r="I34" s="57"/>
      <c r="J34" s="80"/>
      <c r="K34" s="80"/>
    </row>
    <row r="35" spans="2:11" ht="14.25" x14ac:dyDescent="0.4">
      <c r="B35" s="69"/>
      <c r="C35" s="52" t="s">
        <v>150</v>
      </c>
      <c r="D35" s="52" t="s">
        <v>150</v>
      </c>
      <c r="E35" s="52" t="s">
        <v>150</v>
      </c>
      <c r="F35" s="260" t="s">
        <v>317</v>
      </c>
      <c r="G35" s="68"/>
      <c r="H35" s="63"/>
      <c r="I35" s="57"/>
      <c r="J35" s="80"/>
      <c r="K35" s="80"/>
    </row>
    <row r="36" spans="2:11" ht="14.25" x14ac:dyDescent="0.4">
      <c r="B36" s="69"/>
      <c r="C36" s="52" t="s">
        <v>152</v>
      </c>
      <c r="D36" s="52" t="s">
        <v>152</v>
      </c>
      <c r="E36" s="52" t="s">
        <v>102</v>
      </c>
      <c r="F36" s="261"/>
      <c r="G36" s="68"/>
      <c r="H36" s="63"/>
      <c r="I36" s="57"/>
      <c r="J36" s="80"/>
      <c r="K36" s="80"/>
    </row>
    <row r="37" spans="2:11" ht="14.25" x14ac:dyDescent="0.4">
      <c r="B37" s="69"/>
      <c r="C37" s="52" t="s">
        <v>102</v>
      </c>
      <c r="D37" s="52" t="s">
        <v>102</v>
      </c>
      <c r="E37" s="52" t="s">
        <v>310</v>
      </c>
      <c r="F37" s="260"/>
      <c r="G37" s="68"/>
      <c r="H37" s="63"/>
      <c r="I37" s="57"/>
      <c r="J37" s="80"/>
      <c r="K37" s="80"/>
    </row>
    <row r="38" spans="2:11" ht="14.25" x14ac:dyDescent="0.4">
      <c r="B38" s="69"/>
      <c r="C38" s="52" t="s">
        <v>310</v>
      </c>
      <c r="D38" s="52" t="s">
        <v>310</v>
      </c>
      <c r="E38" s="52" t="s">
        <v>316</v>
      </c>
      <c r="F38" s="260"/>
      <c r="G38" s="68"/>
      <c r="H38" s="63"/>
      <c r="I38" s="57"/>
      <c r="J38" s="80"/>
      <c r="K38" s="80"/>
    </row>
    <row r="39" spans="2:11" ht="14.25" x14ac:dyDescent="0.4">
      <c r="B39" s="69"/>
      <c r="C39" s="52" t="s">
        <v>316</v>
      </c>
      <c r="D39" s="52" t="s">
        <v>316</v>
      </c>
      <c r="E39" s="53" t="s">
        <v>318</v>
      </c>
      <c r="F39" s="52"/>
      <c r="G39" s="264"/>
      <c r="H39" s="63"/>
      <c r="I39" s="57"/>
      <c r="J39" s="80"/>
      <c r="K39" s="80"/>
    </row>
    <row r="40" spans="2:11" ht="15" thickBot="1" x14ac:dyDescent="0.45">
      <c r="B40" s="70"/>
      <c r="C40" s="53" t="s">
        <v>318</v>
      </c>
      <c r="D40" s="260" t="s">
        <v>318</v>
      </c>
      <c r="E40" s="53" t="s">
        <v>322</v>
      </c>
      <c r="F40" s="75"/>
      <c r="G40" s="265"/>
      <c r="H40" s="263"/>
      <c r="I40" s="57"/>
      <c r="J40" s="80"/>
      <c r="K40" s="80"/>
    </row>
    <row r="41" spans="2:11" ht="14.25" x14ac:dyDescent="0.4">
      <c r="B41" s="262"/>
      <c r="C41" s="261"/>
      <c r="D41" s="261"/>
      <c r="E41" s="261" t="s">
        <v>325</v>
      </c>
      <c r="F41" s="261"/>
      <c r="G41" s="262"/>
      <c r="H41" s="262"/>
      <c r="I41" s="57"/>
      <c r="J41" s="80"/>
      <c r="K41" s="80"/>
    </row>
    <row r="42" spans="2:11" ht="14.25" x14ac:dyDescent="0.4">
      <c r="B42" s="262"/>
      <c r="C42" s="261"/>
      <c r="D42" s="261"/>
      <c r="E42" s="261"/>
      <c r="F42" s="261"/>
      <c r="G42" s="262"/>
      <c r="H42" s="262"/>
      <c r="I42" s="57"/>
      <c r="J42" s="80"/>
      <c r="K42" s="80"/>
    </row>
    <row r="43" spans="2:11" ht="15" thickBot="1" x14ac:dyDescent="0.45">
      <c r="E43" s="261"/>
    </row>
    <row r="44" spans="2:11" ht="14.25" thickBot="1" x14ac:dyDescent="0.45">
      <c r="C44" s="270" t="s">
        <v>178</v>
      </c>
      <c r="D44" s="271" t="s">
        <v>140</v>
      </c>
    </row>
    <row r="45" spans="2:11" x14ac:dyDescent="0.4">
      <c r="C45" s="76" t="s">
        <v>136</v>
      </c>
      <c r="D45" s="269" t="s">
        <v>136</v>
      </c>
    </row>
    <row r="46" spans="2:11" x14ac:dyDescent="0.4">
      <c r="C46" s="64" t="s">
        <v>177</v>
      </c>
      <c r="D46" s="63" t="s">
        <v>177</v>
      </c>
    </row>
    <row r="47" spans="2:11" x14ac:dyDescent="0.4">
      <c r="C47" s="64" t="s">
        <v>141</v>
      </c>
      <c r="D47" s="63" t="s">
        <v>51</v>
      </c>
    </row>
    <row r="48" spans="2:11" x14ac:dyDescent="0.4">
      <c r="C48" s="73" t="s">
        <v>142</v>
      </c>
      <c r="D48" s="85"/>
    </row>
    <row r="49" spans="3:4" ht="14.25" thickBot="1" x14ac:dyDescent="0.45">
      <c r="C49" s="65" t="s">
        <v>51</v>
      </c>
      <c r="D49" s="67"/>
    </row>
  </sheetData>
  <sheetProtection sheet="1" selectLockedCells="1"/>
  <mergeCells count="1">
    <mergeCell ref="B17:B29"/>
  </mergeCells>
  <phoneticPr fontId="2"/>
  <pageMargins left="0.70866141732283472" right="0.70866141732283472" top="0.74803149606299213" bottom="0.74803149606299213" header="0.31496062992125984" footer="0.31496062992125984"/>
  <pageSetup paperSize="8" scale="30" orientation="landscape"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7 u H W A s A m u u l A A A A 9 g A A A B I A H A B D b 2 5 m a W c v U G F j a 2 F n Z S 5 4 b W w g o h g A K K A U A A A A A A A A A A A A A A A A A A A A A A A A A A A A h Y 8 x D o I w G I W v Q r r T l p q o I T 9 l c D O S k J g Y 1 6 Z U q E I x t F j u 5 u C R v I I Y R d 0 c 3 / e + 4 b 3 7 9 Q b p 0 N T B R X V W t y Z B E a Y o U E a 2 h T Z l g n p 3 C J c o 5 Z A L e R K l C k b Z 2 H i w R Y I q 5 8 4 x I d 5 7 7 G e 4 7 U r C K I 3 I P t t s Z a U a g T 6 y / i + H 2 l g n j F S I w + 4 1 h j M c s T l m b I E p k A l C p s 1 X Y O P e Z / s D Y d X X r u 8 U P 4 p w n Q O Z I p D 3 B / 4 A U E s D B B Q A A g A I A L O 7 h 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u 4 d Y K I p H u A 4 A A A A R A A A A E w A c A E Z v c m 1 1 b G F z L 1 N l Y 3 R p b 2 4 x L m 0 g o h g A K K A U A A A A A A A A A A A A A A A A A A A A A A A A A A A A K 0 5 N L s n M z 1 M I h t C G 1 g B Q S w E C L Q A U A A I A C A C z u 4 d Y C w C a 6 6 U A A A D 2 A A A A E g A A A A A A A A A A A A A A A A A A A A A A Q 2 9 u Z m l n L 1 B h Y 2 t h Z 2 U u e G 1 s U E s B A i 0 A F A A C A A g A s 7 u H W A / K 6 a u k A A A A 6 Q A A A B M A A A A A A A A A A A A A A A A A 8 Q A A A F t D b 2 5 0 Z W 5 0 X 1 R 5 c G V z X S 5 4 b W x Q S w E C L Q A U A A I A C A C z u 4 d 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2 y P o Y 0 q + T 0 O X N I 8 s Z d x o x A A A A A A C A A A A A A A Q Z g A A A A E A A C A A A A B h 9 V O c q N h o l m R o i W h A g A G s I Z + E a G i u 3 X t P E b G x 8 0 i m R w A A A A A O g A A A A A I A A C A A A A B I + X + F j O x 3 v 7 G N E P N T + z n H s g k 9 r o 3 c b t O H m q 6 i i d i F 7 l A A A A C 0 t P D C G 8 m U 0 c 6 i F c 6 7 0 B Q E S 9 m 4 D K P Y / C / m V G x h i 9 7 N 3 3 n l n D q 9 f r l R A 2 P x m G W J + U 3 9 D d a k m j k n T V 5 v 5 w K 4 0 v 3 X / j k q g l b W 4 Z V Q 1 J e 6 + r J p 0 E A A A A D O d E E D U P W s A / L A 2 U K w a + 1 4 Q z 7 W r M h N N k 3 d W l F J o Z 4 f n v 8 4 y z I F b b P q c Z G g q z O C C c o s F e J m H j C 2 g b d D q K H p j t D E < / D a t a M a s h u p > 
</file>

<file path=customXml/itemProps1.xml><?xml version="1.0" encoding="utf-8"?>
<ds:datastoreItem xmlns:ds="http://schemas.openxmlformats.org/officeDocument/2006/customXml" ds:itemID="{1BC7B2BA-081E-473D-9079-B4DEEFE9B4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25</vt:i4>
      </vt:variant>
    </vt:vector>
  </HeadingPairs>
  <TitlesOfParts>
    <vt:vector size="30" baseType="lpstr">
      <vt:lpstr>記入方法</vt:lpstr>
      <vt:lpstr>別紙2-1　勤務体制・勤務形態一覧表（児通所）</vt:lpstr>
      <vt:lpstr>シフト記号表（勤務時間帯)</vt:lpstr>
      <vt:lpstr>登録用</vt:lpstr>
      <vt:lpstr>プルダウン・リスト</vt:lpstr>
      <vt:lpstr>'シフト記号表（勤務時間帯)'!Print_Area</vt:lpstr>
      <vt:lpstr>記入方法!Print_Area</vt:lpstr>
      <vt:lpstr>'別紙2-1　勤務体制・勤務形態一覧表（児通所）'!Print_Area</vt:lpstr>
      <vt:lpstr>その他従業者_指導員</vt:lpstr>
      <vt:lpstr>栄養士</vt:lpstr>
      <vt:lpstr>看護職員</vt:lpstr>
      <vt:lpstr>管理者</vt:lpstr>
      <vt:lpstr>基準・基準_加・医ケア基本報酬・医療連携</vt:lpstr>
      <vt:lpstr>基準職員</vt:lpstr>
      <vt:lpstr>機能訓練担当職員</vt:lpstr>
      <vt:lpstr>機能訓練担当職員_5年以上</vt:lpstr>
      <vt:lpstr>児童指導員</vt:lpstr>
      <vt:lpstr>児童指導員_5年以上</vt:lpstr>
      <vt:lpstr>児童指導員等_児童指導員を除く</vt:lpstr>
      <vt:lpstr>児童指導員等_児童指導員を除く_5年以上</vt:lpstr>
      <vt:lpstr>児童発達支援管理責任者</vt:lpstr>
      <vt:lpstr>主たる障害種別</vt:lpstr>
      <vt:lpstr>従業者</vt:lpstr>
      <vt:lpstr>嘱託医</vt:lpstr>
      <vt:lpstr>職種</vt:lpstr>
      <vt:lpstr>心理担当職員</vt:lpstr>
      <vt:lpstr>心理担当職員_5年以上</vt:lpstr>
      <vt:lpstr>調理員</vt:lpstr>
      <vt:lpstr>保育士</vt:lpstr>
      <vt:lpstr>保育士_5年以上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Windows ユーザー</cp:lastModifiedBy>
  <cp:lastPrinted>2024-09-03T08:19:29Z</cp:lastPrinted>
  <dcterms:created xsi:type="dcterms:W3CDTF">2020-01-14T23:47:53Z</dcterms:created>
  <dcterms:modified xsi:type="dcterms:W3CDTF">2024-09-03T08:21:05Z</dcterms:modified>
</cp:coreProperties>
</file>