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7【事前提出資料】（案）\"/>
    </mc:Choice>
  </mc:AlternateContent>
  <bookViews>
    <workbookView xWindow="45" yWindow="3900" windowWidth="20355" windowHeight="5145" firstSheet="1" activeTab="1"/>
  </bookViews>
  <sheets>
    <sheet name="選択肢" sheetId="27" state="hidden" r:id="rId1"/>
    <sheet name="資料一覧 " sheetId="22" r:id="rId2"/>
    <sheet name="【共通】" sheetId="21" r:id="rId3"/>
    <sheet name="P1（シフト記号表）" sheetId="25" r:id="rId4"/>
    <sheet name="P2（勤務形態一覧表）" sheetId="26" r:id="rId5"/>
    <sheet name="P3" sheetId="9" r:id="rId6"/>
    <sheet name="P4" sheetId="5" r:id="rId7"/>
    <sheet name="P5" sheetId="20" r:id="rId8"/>
    <sheet name="P6" sheetId="24" r:id="rId9"/>
    <sheet name="P7【共通】主眼事項・着眼点" sheetId="18" r:id="rId10"/>
    <sheet name="P8" sheetId="23" r:id="rId11"/>
  </sheets>
  <externalReferences>
    <externalReference r:id="rId12"/>
    <externalReference r:id="rId13"/>
    <externalReference r:id="rId14"/>
  </externalReferences>
  <definedNames>
    <definedName name="_xlnm.Print_Area" localSheetId="2">【共通】!$A$1:$S$48</definedName>
    <definedName name="_xlnm.Print_Area" localSheetId="3">'P1（シフト記号表）'!$A$1:$Z$58</definedName>
    <definedName name="_xlnm.Print_Area" localSheetId="4">'P2（勤務形態一覧表）'!$A$1:$AT$88</definedName>
    <definedName name="_xlnm.Print_Area" localSheetId="5">'P3'!$A$1:$K$34</definedName>
    <definedName name="_xlnm.Print_Area" localSheetId="6">'P4'!$A$1:$V$31</definedName>
    <definedName name="_xlnm.Print_Area" localSheetId="7">'P5'!$A$1:$R$18</definedName>
    <definedName name="_xlnm.Print_Area" localSheetId="8">'P6'!$A$1:$M$20</definedName>
    <definedName name="_xlnm.Print_Area" localSheetId="10">'P8'!$A$1:$H$36</definedName>
    <definedName name="_xlnm.Print_Area" localSheetId="1">'資料一覧 '!$A$1:$D$65</definedName>
    <definedName name="あるふぁるふぁ">[1]プルダウン・リスト!$C$17:$L$17</definedName>
    <definedName name="一般相談支援事業">選択肢!$B$2:$D$2</definedName>
    <definedName name="資格種類">選択肢!$B$5:$S$5</definedName>
    <definedName name="障害児相談支援">選択肢!$B$4:$E$4</definedName>
    <definedName name="職種">[2]プルダウン・リスト!$C$17:$L$17</definedName>
    <definedName name="特定相談支援">選択肢!$B$3:$E$3</definedName>
    <definedName name="曜日" localSheetId="3">#REF!</definedName>
    <definedName name="曜日" localSheetId="4">#REF!</definedName>
    <definedName name="曜日" localSheetId="9">[3]P3!$AK$4:$AL$10</definedName>
    <definedName name="曜日" localSheetId="10">#REF!</definedName>
    <definedName name="曜日" localSheetId="1">[3]P3!$AK$4:$AL$10</definedName>
    <definedName name="曜日" localSheetId="0">#REF!</definedName>
    <definedName name="曜日">#REF!</definedName>
  </definedNames>
  <calcPr calcId="162913"/>
</workbook>
</file>

<file path=xl/calcChain.xml><?xml version="1.0" encoding="utf-8"?>
<calcChain xmlns="http://schemas.openxmlformats.org/spreadsheetml/2006/main">
  <c r="I30" i="26" l="1"/>
  <c r="V2" i="26" l="1"/>
  <c r="AR15" i="26" l="1"/>
  <c r="E15" i="26"/>
  <c r="G15" i="26"/>
  <c r="J15" i="26"/>
  <c r="P15" i="26"/>
  <c r="V15" i="26"/>
  <c r="AB15" i="26"/>
  <c r="AH15" i="26"/>
  <c r="AN15" i="26"/>
  <c r="AP15" i="26"/>
  <c r="J33" i="26"/>
  <c r="I33" i="26"/>
  <c r="K33" i="26"/>
  <c r="L33" i="26"/>
  <c r="M33" i="26"/>
  <c r="N33" i="26"/>
  <c r="O33" i="26"/>
  <c r="P33" i="26"/>
  <c r="Q33" i="26"/>
  <c r="R33" i="26"/>
  <c r="S33" i="26"/>
  <c r="T33" i="26"/>
  <c r="U33" i="26"/>
  <c r="V33" i="26"/>
  <c r="W33" i="26"/>
  <c r="X33" i="26"/>
  <c r="Y33" i="26"/>
  <c r="Z33" i="26"/>
  <c r="AA33" i="26"/>
  <c r="AB33" i="26"/>
  <c r="AC33" i="26"/>
  <c r="AD33" i="26"/>
  <c r="AE33" i="26"/>
  <c r="AF33" i="26"/>
  <c r="AG33" i="26"/>
  <c r="AH33" i="26"/>
  <c r="AI33" i="26"/>
  <c r="AJ33" i="26"/>
  <c r="AK33" i="26"/>
  <c r="AL33" i="26"/>
  <c r="AM33" i="26"/>
  <c r="I36" i="26"/>
  <c r="J36" i="26"/>
  <c r="K36" i="26"/>
  <c r="L36" i="26"/>
  <c r="M36" i="26"/>
  <c r="N36" i="26"/>
  <c r="O36" i="26"/>
  <c r="P36" i="26"/>
  <c r="Q36" i="26"/>
  <c r="R36" i="26"/>
  <c r="S36" i="26"/>
  <c r="T36" i="26"/>
  <c r="U36" i="26"/>
  <c r="V36" i="26"/>
  <c r="W36" i="26"/>
  <c r="X36" i="26"/>
  <c r="Y36" i="26"/>
  <c r="Z36" i="26"/>
  <c r="AA36" i="26"/>
  <c r="AB36" i="26"/>
  <c r="AC36" i="26"/>
  <c r="AD36" i="26"/>
  <c r="AE36" i="26"/>
  <c r="AF36" i="26"/>
  <c r="AG36" i="26"/>
  <c r="AH36" i="26"/>
  <c r="AI36" i="26"/>
  <c r="AJ36" i="26"/>
  <c r="AK36" i="26"/>
  <c r="AL36" i="26"/>
  <c r="AM36" i="26"/>
  <c r="I39" i="26"/>
  <c r="J39" i="26"/>
  <c r="K39" i="26"/>
  <c r="L39" i="26"/>
  <c r="M39" i="26"/>
  <c r="N39" i="26"/>
  <c r="O39" i="26"/>
  <c r="P39" i="26"/>
  <c r="Q39" i="26"/>
  <c r="R39" i="26"/>
  <c r="S39" i="26"/>
  <c r="T39" i="26"/>
  <c r="U39" i="26"/>
  <c r="V39" i="26"/>
  <c r="W39" i="26"/>
  <c r="X39" i="26"/>
  <c r="Y39" i="26"/>
  <c r="Z39" i="26"/>
  <c r="AA39" i="26"/>
  <c r="AB39" i="26"/>
  <c r="AC39" i="26"/>
  <c r="AD39" i="26"/>
  <c r="AE39" i="26"/>
  <c r="AF39" i="26"/>
  <c r="AG39" i="26"/>
  <c r="AH39" i="26"/>
  <c r="AI39" i="26"/>
  <c r="AJ39" i="26"/>
  <c r="AK39" i="26"/>
  <c r="AL39" i="26"/>
  <c r="AM39" i="26"/>
  <c r="I42" i="26"/>
  <c r="J42" i="26"/>
  <c r="K42" i="26"/>
  <c r="L42" i="26"/>
  <c r="M42" i="26"/>
  <c r="N42" i="26"/>
  <c r="O42" i="26"/>
  <c r="P42" i="26"/>
  <c r="Q42" i="26"/>
  <c r="R42" i="26"/>
  <c r="S42" i="26"/>
  <c r="T42" i="26"/>
  <c r="U42" i="26"/>
  <c r="V42" i="26"/>
  <c r="W42" i="26"/>
  <c r="X42" i="26"/>
  <c r="Y42" i="26"/>
  <c r="Z42" i="26"/>
  <c r="AA42" i="26"/>
  <c r="AB42" i="26"/>
  <c r="AC42" i="26"/>
  <c r="AD42" i="26"/>
  <c r="AE42" i="26"/>
  <c r="AF42" i="26"/>
  <c r="AG42" i="26"/>
  <c r="AH42" i="26"/>
  <c r="AI42" i="26"/>
  <c r="AJ42" i="26"/>
  <c r="AK42" i="26"/>
  <c r="AL42" i="26"/>
  <c r="AM42" i="26"/>
  <c r="I45" i="26"/>
  <c r="J45" i="26"/>
  <c r="K45" i="26"/>
  <c r="L45" i="26"/>
  <c r="M45" i="26"/>
  <c r="N45" i="26"/>
  <c r="O45" i="26"/>
  <c r="P45" i="26"/>
  <c r="Q45" i="26"/>
  <c r="R45" i="26"/>
  <c r="S45" i="26"/>
  <c r="T45" i="26"/>
  <c r="U45" i="26"/>
  <c r="V45" i="26"/>
  <c r="W45" i="26"/>
  <c r="X45" i="26"/>
  <c r="Y45" i="26"/>
  <c r="Z45" i="26"/>
  <c r="AA45" i="26"/>
  <c r="AB45" i="26"/>
  <c r="AC45" i="26"/>
  <c r="AD45" i="26"/>
  <c r="AE45" i="26"/>
  <c r="AF45" i="26"/>
  <c r="AG45" i="26"/>
  <c r="AH45" i="26"/>
  <c r="AI45" i="26"/>
  <c r="AJ45" i="26"/>
  <c r="AK45" i="26"/>
  <c r="AL45" i="26"/>
  <c r="AM45" i="26"/>
  <c r="I48" i="26"/>
  <c r="J48" i="26"/>
  <c r="K48" i="26"/>
  <c r="L48" i="26"/>
  <c r="M48" i="26"/>
  <c r="N48" i="26"/>
  <c r="O48" i="26"/>
  <c r="P48" i="26"/>
  <c r="Q48" i="26"/>
  <c r="R48" i="26"/>
  <c r="S48" i="26"/>
  <c r="T48" i="26"/>
  <c r="U48" i="26"/>
  <c r="V48" i="26"/>
  <c r="W48" i="26"/>
  <c r="X48" i="26"/>
  <c r="Y48" i="26"/>
  <c r="Z48" i="26"/>
  <c r="AA48" i="26"/>
  <c r="AB48" i="26"/>
  <c r="AC48" i="26"/>
  <c r="AD48" i="26"/>
  <c r="AE48" i="26"/>
  <c r="AF48" i="26"/>
  <c r="AG48" i="26"/>
  <c r="AH48" i="26"/>
  <c r="AI48" i="26"/>
  <c r="AJ48" i="26"/>
  <c r="AK48" i="26"/>
  <c r="AL48" i="26"/>
  <c r="AM48" i="26"/>
  <c r="I51" i="26"/>
  <c r="J51" i="26"/>
  <c r="K51" i="26"/>
  <c r="L51" i="26"/>
  <c r="M51" i="26"/>
  <c r="N51" i="26"/>
  <c r="O51" i="26"/>
  <c r="P51" i="26"/>
  <c r="Q51" i="26"/>
  <c r="R51" i="26"/>
  <c r="S51" i="26"/>
  <c r="T51" i="26"/>
  <c r="U51" i="26"/>
  <c r="V51" i="26"/>
  <c r="W51" i="26"/>
  <c r="X51" i="26"/>
  <c r="Y51" i="26"/>
  <c r="Z51" i="26"/>
  <c r="AA51" i="26"/>
  <c r="AB51" i="26"/>
  <c r="AC51" i="26"/>
  <c r="AD51" i="26"/>
  <c r="AE51" i="26"/>
  <c r="AF51" i="26"/>
  <c r="AG51" i="26"/>
  <c r="AH51" i="26"/>
  <c r="AI51" i="26"/>
  <c r="AJ51" i="26"/>
  <c r="AK51" i="26"/>
  <c r="AL51" i="26"/>
  <c r="AM51" i="26"/>
  <c r="I54" i="26"/>
  <c r="J54" i="26"/>
  <c r="K54" i="26"/>
  <c r="L54" i="26"/>
  <c r="M54" i="26"/>
  <c r="N54" i="26"/>
  <c r="O54" i="26"/>
  <c r="P54" i="26"/>
  <c r="Q54" i="26"/>
  <c r="R54" i="26"/>
  <c r="S54" i="26"/>
  <c r="T54" i="26"/>
  <c r="U54" i="26"/>
  <c r="V54" i="26"/>
  <c r="W54" i="26"/>
  <c r="X54" i="26"/>
  <c r="Y54" i="26"/>
  <c r="Z54" i="26"/>
  <c r="AA54" i="26"/>
  <c r="AB54" i="26"/>
  <c r="AC54" i="26"/>
  <c r="AD54" i="26"/>
  <c r="AE54" i="26"/>
  <c r="AF54" i="26"/>
  <c r="AG54" i="26"/>
  <c r="AH54" i="26"/>
  <c r="AI54" i="26"/>
  <c r="AJ54" i="26"/>
  <c r="AK54" i="26"/>
  <c r="AL54" i="26"/>
  <c r="AM54" i="26"/>
  <c r="I57" i="26"/>
  <c r="J57" i="26"/>
  <c r="K57" i="26"/>
  <c r="L57" i="26"/>
  <c r="M57" i="26"/>
  <c r="N57" i="26"/>
  <c r="O57" i="26"/>
  <c r="P57" i="26"/>
  <c r="Q57" i="26"/>
  <c r="R57" i="26"/>
  <c r="S57" i="26"/>
  <c r="T57" i="26"/>
  <c r="U57" i="26"/>
  <c r="V57" i="26"/>
  <c r="W57" i="26"/>
  <c r="X57" i="26"/>
  <c r="Y57" i="26"/>
  <c r="Z57" i="26"/>
  <c r="AA57" i="26"/>
  <c r="AB57" i="26"/>
  <c r="AC57" i="26"/>
  <c r="AD57" i="26"/>
  <c r="AE57" i="26"/>
  <c r="AF57" i="26"/>
  <c r="AG57" i="26"/>
  <c r="AH57" i="26"/>
  <c r="AI57" i="26"/>
  <c r="AJ57" i="26"/>
  <c r="AK57" i="26"/>
  <c r="AL57" i="26"/>
  <c r="AM57" i="26"/>
  <c r="I60" i="26"/>
  <c r="J60" i="26"/>
  <c r="K60" i="26"/>
  <c r="L60" i="26"/>
  <c r="M60" i="26"/>
  <c r="N60" i="26"/>
  <c r="O60" i="26"/>
  <c r="P60" i="26"/>
  <c r="Q60" i="26"/>
  <c r="R60" i="26"/>
  <c r="S60" i="26"/>
  <c r="T60" i="26"/>
  <c r="U60" i="26"/>
  <c r="V60" i="26"/>
  <c r="W60" i="26"/>
  <c r="X60" i="26"/>
  <c r="Y60" i="26"/>
  <c r="Z60" i="26"/>
  <c r="AA60" i="26"/>
  <c r="AB60" i="26"/>
  <c r="AC60" i="26"/>
  <c r="AD60" i="26"/>
  <c r="AE60" i="26"/>
  <c r="AF60" i="26"/>
  <c r="AG60" i="26"/>
  <c r="AH60" i="26"/>
  <c r="AI60" i="26"/>
  <c r="AJ60" i="26"/>
  <c r="AK60" i="26"/>
  <c r="AL60" i="26"/>
  <c r="AM60" i="26"/>
  <c r="I63" i="26"/>
  <c r="J63" i="26"/>
  <c r="K63" i="26"/>
  <c r="L63" i="26"/>
  <c r="M63" i="26"/>
  <c r="N63" i="26"/>
  <c r="O63" i="26"/>
  <c r="P63" i="26"/>
  <c r="Q63" i="26"/>
  <c r="R63" i="26"/>
  <c r="S63" i="26"/>
  <c r="T63" i="26"/>
  <c r="U63" i="26"/>
  <c r="V63" i="26"/>
  <c r="W63" i="26"/>
  <c r="X63" i="26"/>
  <c r="Y63" i="26"/>
  <c r="Z63" i="26"/>
  <c r="AA63" i="26"/>
  <c r="AB63" i="26"/>
  <c r="AC63" i="26"/>
  <c r="AD63" i="26"/>
  <c r="AE63" i="26"/>
  <c r="AF63" i="26"/>
  <c r="AG63" i="26"/>
  <c r="AH63" i="26"/>
  <c r="AI63" i="26"/>
  <c r="AJ63" i="26"/>
  <c r="AK63" i="26"/>
  <c r="AL63" i="26"/>
  <c r="AM63" i="26"/>
  <c r="I66" i="26"/>
  <c r="J66" i="26"/>
  <c r="K66" i="26"/>
  <c r="L66" i="26"/>
  <c r="M66" i="26"/>
  <c r="N66" i="26"/>
  <c r="O66" i="26"/>
  <c r="P66" i="26"/>
  <c r="Q66" i="26"/>
  <c r="R66" i="26"/>
  <c r="S66" i="26"/>
  <c r="T66" i="26"/>
  <c r="U66" i="26"/>
  <c r="V66" i="26"/>
  <c r="W66" i="26"/>
  <c r="X66" i="26"/>
  <c r="Y66" i="26"/>
  <c r="Z66" i="26"/>
  <c r="AA66" i="26"/>
  <c r="AB66" i="26"/>
  <c r="AC66" i="26"/>
  <c r="AD66" i="26"/>
  <c r="AE66" i="26"/>
  <c r="AF66" i="26"/>
  <c r="AG66" i="26"/>
  <c r="AH66" i="26"/>
  <c r="AI66" i="26"/>
  <c r="AJ66" i="26"/>
  <c r="AK66" i="26"/>
  <c r="AL66" i="26"/>
  <c r="AM66" i="26"/>
  <c r="I69" i="26"/>
  <c r="J69" i="26"/>
  <c r="K69" i="26"/>
  <c r="L69" i="26"/>
  <c r="M69" i="26"/>
  <c r="N69" i="26"/>
  <c r="O69" i="26"/>
  <c r="P69" i="26"/>
  <c r="Q69" i="26"/>
  <c r="R69" i="26"/>
  <c r="S69" i="26"/>
  <c r="T69" i="26"/>
  <c r="U69" i="26"/>
  <c r="V69" i="26"/>
  <c r="W69" i="26"/>
  <c r="X69" i="26"/>
  <c r="Y69" i="26"/>
  <c r="Z69" i="26"/>
  <c r="AA69" i="26"/>
  <c r="AB69" i="26"/>
  <c r="AC69" i="26"/>
  <c r="AD69" i="26"/>
  <c r="AE69" i="26"/>
  <c r="AF69" i="26"/>
  <c r="AG69" i="26"/>
  <c r="AH69" i="26"/>
  <c r="AI69" i="26"/>
  <c r="AJ69" i="26"/>
  <c r="AK69" i="26"/>
  <c r="AL69" i="26"/>
  <c r="AM69" i="26"/>
  <c r="I72" i="26"/>
  <c r="J72" i="26"/>
  <c r="K72" i="26"/>
  <c r="L72" i="26"/>
  <c r="M72" i="26"/>
  <c r="N72" i="26"/>
  <c r="O72" i="26"/>
  <c r="P72" i="26"/>
  <c r="Q72" i="26"/>
  <c r="R72" i="26"/>
  <c r="S72" i="26"/>
  <c r="T72" i="26"/>
  <c r="U72" i="26"/>
  <c r="V72" i="26"/>
  <c r="W72" i="26"/>
  <c r="X72" i="26"/>
  <c r="Y72" i="26"/>
  <c r="Z72" i="26"/>
  <c r="AA72" i="26"/>
  <c r="AB72" i="26"/>
  <c r="AC72" i="26"/>
  <c r="AD72" i="26"/>
  <c r="AE72" i="26"/>
  <c r="AF72" i="26"/>
  <c r="AG72" i="26"/>
  <c r="AH72" i="26"/>
  <c r="AI72" i="26"/>
  <c r="AJ72" i="26"/>
  <c r="AK72" i="26"/>
  <c r="AL72" i="26"/>
  <c r="AM72" i="26"/>
  <c r="I75" i="26"/>
  <c r="J75" i="26"/>
  <c r="K75" i="26"/>
  <c r="L75" i="26"/>
  <c r="M75" i="26"/>
  <c r="N75" i="26"/>
  <c r="O75" i="26"/>
  <c r="P75" i="26"/>
  <c r="Q75" i="26"/>
  <c r="R75" i="26"/>
  <c r="S75" i="26"/>
  <c r="T75" i="26"/>
  <c r="U75" i="26"/>
  <c r="V75" i="26"/>
  <c r="W75" i="26"/>
  <c r="X75" i="26"/>
  <c r="Y75" i="26"/>
  <c r="Z75" i="26"/>
  <c r="AA75" i="26"/>
  <c r="AB75" i="26"/>
  <c r="AC75" i="26"/>
  <c r="AD75" i="26"/>
  <c r="AE75" i="26"/>
  <c r="AF75" i="26"/>
  <c r="AG75" i="26"/>
  <c r="AH75" i="26"/>
  <c r="AI75" i="26"/>
  <c r="AJ75" i="26"/>
  <c r="AK75" i="26"/>
  <c r="AL75" i="26"/>
  <c r="AM75" i="26"/>
  <c r="I78" i="26"/>
  <c r="J78" i="26"/>
  <c r="K78" i="26"/>
  <c r="L78" i="26"/>
  <c r="M78" i="26"/>
  <c r="N78" i="26"/>
  <c r="O78" i="26"/>
  <c r="P78" i="26"/>
  <c r="Q78" i="26"/>
  <c r="R78" i="26"/>
  <c r="S78" i="26"/>
  <c r="T78" i="26"/>
  <c r="U78" i="26"/>
  <c r="V78" i="26"/>
  <c r="W78" i="26"/>
  <c r="X78" i="26"/>
  <c r="Y78" i="26"/>
  <c r="Z78" i="26"/>
  <c r="AA78" i="26"/>
  <c r="AB78" i="26"/>
  <c r="AC78" i="26"/>
  <c r="AD78" i="26"/>
  <c r="AE78" i="26"/>
  <c r="AF78" i="26"/>
  <c r="AG78" i="26"/>
  <c r="AH78" i="26"/>
  <c r="AI78" i="26"/>
  <c r="AJ78" i="26"/>
  <c r="AK78" i="26"/>
  <c r="AL78" i="26"/>
  <c r="AM78" i="26"/>
  <c r="I81" i="26"/>
  <c r="J81" i="26"/>
  <c r="K81" i="26"/>
  <c r="L81" i="26"/>
  <c r="M81" i="26"/>
  <c r="N81" i="26"/>
  <c r="O81" i="26"/>
  <c r="P81" i="26"/>
  <c r="Q81" i="26"/>
  <c r="R81" i="26"/>
  <c r="S81" i="26"/>
  <c r="T81" i="26"/>
  <c r="U81" i="26"/>
  <c r="V81" i="26"/>
  <c r="W81" i="26"/>
  <c r="X81" i="26"/>
  <c r="Y81" i="26"/>
  <c r="Z81" i="26"/>
  <c r="AA81" i="26"/>
  <c r="AB81" i="26"/>
  <c r="AC81" i="26"/>
  <c r="AD81" i="26"/>
  <c r="AE81" i="26"/>
  <c r="AF81" i="26"/>
  <c r="AG81" i="26"/>
  <c r="AH81" i="26"/>
  <c r="AI81" i="26"/>
  <c r="AJ81" i="26"/>
  <c r="AK81" i="26"/>
  <c r="AL81" i="26"/>
  <c r="AM81" i="26"/>
  <c r="I84" i="26"/>
  <c r="J84" i="26"/>
  <c r="K84" i="26"/>
  <c r="L84" i="26"/>
  <c r="M84" i="26"/>
  <c r="N84" i="26"/>
  <c r="O84" i="26"/>
  <c r="P84" i="26"/>
  <c r="Q84" i="26"/>
  <c r="R84" i="26"/>
  <c r="S84" i="26"/>
  <c r="T84" i="26"/>
  <c r="U84" i="26"/>
  <c r="V84" i="26"/>
  <c r="W84" i="26"/>
  <c r="X84" i="26"/>
  <c r="Y84" i="26"/>
  <c r="Z84" i="26"/>
  <c r="AA84" i="26"/>
  <c r="AB84" i="26"/>
  <c r="AC84" i="26"/>
  <c r="AD84" i="26"/>
  <c r="AE84" i="26"/>
  <c r="AF84" i="26"/>
  <c r="AG84" i="26"/>
  <c r="AH84" i="26"/>
  <c r="AI84" i="26"/>
  <c r="AJ84" i="26"/>
  <c r="AK84" i="26"/>
  <c r="AL84" i="26"/>
  <c r="AM84" i="26"/>
  <c r="I87" i="26"/>
  <c r="J87" i="26"/>
  <c r="K87" i="26"/>
  <c r="L87" i="26"/>
  <c r="M87" i="26"/>
  <c r="N87" i="26"/>
  <c r="O87" i="26"/>
  <c r="P87" i="26"/>
  <c r="Q87" i="26"/>
  <c r="R87" i="26"/>
  <c r="S87" i="26"/>
  <c r="T87" i="26"/>
  <c r="U87" i="26"/>
  <c r="V87" i="26"/>
  <c r="W87" i="26"/>
  <c r="X87" i="26"/>
  <c r="Y87" i="26"/>
  <c r="Z87" i="26"/>
  <c r="AA87" i="26"/>
  <c r="AB87" i="26"/>
  <c r="AC87" i="26"/>
  <c r="AD87" i="26"/>
  <c r="AE87" i="26"/>
  <c r="AF87" i="26"/>
  <c r="AG87" i="26"/>
  <c r="AH87" i="26"/>
  <c r="AI87" i="26"/>
  <c r="AJ87" i="26"/>
  <c r="AK87" i="26"/>
  <c r="AL87" i="26"/>
  <c r="AM87" i="26"/>
  <c r="I90" i="26"/>
  <c r="J90" i="26"/>
  <c r="K90" i="26"/>
  <c r="L90" i="26"/>
  <c r="M90" i="26"/>
  <c r="N90" i="26"/>
  <c r="O90" i="26"/>
  <c r="P90" i="26"/>
  <c r="Q90" i="26"/>
  <c r="R90" i="26"/>
  <c r="S90" i="26"/>
  <c r="T90" i="26"/>
  <c r="U90" i="26"/>
  <c r="V90" i="26"/>
  <c r="W90" i="26"/>
  <c r="X90" i="26"/>
  <c r="Y90" i="26"/>
  <c r="Z90" i="26"/>
  <c r="AA90" i="26"/>
  <c r="AB90" i="26"/>
  <c r="AC90" i="26"/>
  <c r="AD90" i="26"/>
  <c r="AE90" i="26"/>
  <c r="AF90" i="26"/>
  <c r="AG90" i="26"/>
  <c r="AH90" i="26"/>
  <c r="AI90" i="26"/>
  <c r="AJ90" i="26"/>
  <c r="AK90" i="26"/>
  <c r="AL90" i="26"/>
  <c r="AM90" i="26"/>
  <c r="I93" i="26"/>
  <c r="J93" i="26"/>
  <c r="K93" i="26"/>
  <c r="L93" i="26"/>
  <c r="M93" i="26"/>
  <c r="N93" i="26"/>
  <c r="O93" i="26"/>
  <c r="P93" i="26"/>
  <c r="Q93" i="26"/>
  <c r="R93" i="26"/>
  <c r="S93" i="26"/>
  <c r="T93" i="26"/>
  <c r="U93" i="26"/>
  <c r="V93" i="26"/>
  <c r="W93" i="26"/>
  <c r="X93" i="26"/>
  <c r="Y93" i="26"/>
  <c r="Z93" i="26"/>
  <c r="AA93" i="26"/>
  <c r="AB93" i="26"/>
  <c r="AC93" i="26"/>
  <c r="AD93" i="26"/>
  <c r="AE93" i="26"/>
  <c r="AF93" i="26"/>
  <c r="AG93" i="26"/>
  <c r="AH93" i="26"/>
  <c r="AI93" i="26"/>
  <c r="AJ93" i="26"/>
  <c r="AK93" i="26"/>
  <c r="AL93" i="26"/>
  <c r="AM93" i="26"/>
  <c r="I96" i="26"/>
  <c r="J96" i="26"/>
  <c r="K96" i="26"/>
  <c r="L96" i="26"/>
  <c r="M96" i="26"/>
  <c r="N96" i="26"/>
  <c r="O96" i="26"/>
  <c r="P96" i="26"/>
  <c r="Q96" i="26"/>
  <c r="R96" i="26"/>
  <c r="S96" i="26"/>
  <c r="T96" i="26"/>
  <c r="U96" i="26"/>
  <c r="V96" i="26"/>
  <c r="W96" i="26"/>
  <c r="X96" i="26"/>
  <c r="Y96" i="26"/>
  <c r="Z96" i="26"/>
  <c r="AA96" i="26"/>
  <c r="AB96" i="26"/>
  <c r="AC96" i="26"/>
  <c r="AD96" i="26"/>
  <c r="AE96" i="26"/>
  <c r="AF96" i="26"/>
  <c r="AG96" i="26"/>
  <c r="AH96" i="26"/>
  <c r="AI96" i="26"/>
  <c r="AJ96" i="26"/>
  <c r="AK96" i="26"/>
  <c r="AL96" i="26"/>
  <c r="AM96" i="26"/>
  <c r="I99" i="26"/>
  <c r="J99" i="26"/>
  <c r="K99" i="26"/>
  <c r="L99" i="26"/>
  <c r="M99" i="26"/>
  <c r="N99" i="26"/>
  <c r="O99" i="26"/>
  <c r="P99" i="26"/>
  <c r="Q99" i="26"/>
  <c r="R99" i="26"/>
  <c r="S99" i="26"/>
  <c r="T99" i="26"/>
  <c r="U99" i="26"/>
  <c r="V99" i="26"/>
  <c r="W99" i="26"/>
  <c r="X99" i="26"/>
  <c r="Y99" i="26"/>
  <c r="Z99" i="26"/>
  <c r="AA99" i="26"/>
  <c r="AB99" i="26"/>
  <c r="AC99" i="26"/>
  <c r="AD99" i="26"/>
  <c r="AE99" i="26"/>
  <c r="AF99" i="26"/>
  <c r="AG99" i="26"/>
  <c r="AH99" i="26"/>
  <c r="AI99" i="26"/>
  <c r="AJ99" i="26"/>
  <c r="AK99" i="26"/>
  <c r="AL99" i="26"/>
  <c r="AM99" i="26"/>
  <c r="I102" i="26"/>
  <c r="J102" i="26"/>
  <c r="K102" i="26"/>
  <c r="L102" i="26"/>
  <c r="M102" i="26"/>
  <c r="N102" i="26"/>
  <c r="O102" i="26"/>
  <c r="P102" i="26"/>
  <c r="Q102" i="26"/>
  <c r="R102" i="26"/>
  <c r="S102" i="26"/>
  <c r="T102" i="26"/>
  <c r="U102" i="26"/>
  <c r="V102" i="26"/>
  <c r="W102" i="26"/>
  <c r="X102" i="26"/>
  <c r="Y102" i="26"/>
  <c r="Z102" i="26"/>
  <c r="AA102" i="26"/>
  <c r="AB102" i="26"/>
  <c r="AC102" i="26"/>
  <c r="AD102" i="26"/>
  <c r="AE102" i="26"/>
  <c r="AF102" i="26"/>
  <c r="AG102" i="26"/>
  <c r="AH102" i="26"/>
  <c r="AI102" i="26"/>
  <c r="AJ102" i="26"/>
  <c r="AK102" i="26"/>
  <c r="AL102" i="26"/>
  <c r="AM102" i="26"/>
  <c r="I105" i="26"/>
  <c r="J105" i="26"/>
  <c r="K105" i="26"/>
  <c r="L105" i="26"/>
  <c r="M105" i="26"/>
  <c r="N105" i="26"/>
  <c r="O105" i="26"/>
  <c r="P105" i="26"/>
  <c r="Q105" i="26"/>
  <c r="R105" i="26"/>
  <c r="S105" i="26"/>
  <c r="T105" i="26"/>
  <c r="U105" i="26"/>
  <c r="V105" i="26"/>
  <c r="W105" i="26"/>
  <c r="X105" i="26"/>
  <c r="Y105" i="26"/>
  <c r="Z105" i="26"/>
  <c r="AA105" i="26"/>
  <c r="AB105" i="26"/>
  <c r="AC105" i="26"/>
  <c r="AD105" i="26"/>
  <c r="AE105" i="26"/>
  <c r="AF105" i="26"/>
  <c r="AG105" i="26"/>
  <c r="AH105" i="26"/>
  <c r="AI105" i="26"/>
  <c r="AJ105" i="26"/>
  <c r="AK105" i="26"/>
  <c r="AL105" i="26"/>
  <c r="AM105" i="26"/>
  <c r="I108" i="26"/>
  <c r="J108" i="26"/>
  <c r="K108" i="26"/>
  <c r="L108" i="26"/>
  <c r="M108" i="26"/>
  <c r="N108" i="26"/>
  <c r="O108" i="26"/>
  <c r="P108" i="26"/>
  <c r="Q108" i="26"/>
  <c r="R108" i="26"/>
  <c r="S108" i="26"/>
  <c r="T108" i="26"/>
  <c r="U108" i="26"/>
  <c r="V108" i="26"/>
  <c r="W108" i="26"/>
  <c r="X108" i="26"/>
  <c r="Y108" i="26"/>
  <c r="Z108" i="26"/>
  <c r="AA108" i="26"/>
  <c r="AB108" i="26"/>
  <c r="AC108" i="26"/>
  <c r="AD108" i="26"/>
  <c r="AE108" i="26"/>
  <c r="AF108" i="26"/>
  <c r="AG108" i="26"/>
  <c r="AH108" i="26"/>
  <c r="AI108" i="26"/>
  <c r="AJ108" i="26"/>
  <c r="AK108" i="26"/>
  <c r="AL108" i="26"/>
  <c r="AM108" i="26"/>
  <c r="I111" i="26"/>
  <c r="J111" i="26"/>
  <c r="K111" i="26"/>
  <c r="L111" i="26"/>
  <c r="M111" i="26"/>
  <c r="N111" i="26"/>
  <c r="O111" i="26"/>
  <c r="P111" i="26"/>
  <c r="Q111" i="26"/>
  <c r="R111" i="26"/>
  <c r="S111" i="26"/>
  <c r="T111" i="26"/>
  <c r="U111" i="26"/>
  <c r="V111" i="26"/>
  <c r="W111" i="26"/>
  <c r="X111" i="26"/>
  <c r="Y111" i="26"/>
  <c r="Z111" i="26"/>
  <c r="AA111" i="26"/>
  <c r="AB111" i="26"/>
  <c r="AC111" i="26"/>
  <c r="AD111" i="26"/>
  <c r="AE111" i="26"/>
  <c r="AF111" i="26"/>
  <c r="AG111" i="26"/>
  <c r="AH111" i="26"/>
  <c r="AI111" i="26"/>
  <c r="AJ111" i="26"/>
  <c r="AK111" i="26"/>
  <c r="AL111" i="26"/>
  <c r="AM111" i="26"/>
  <c r="I114" i="26"/>
  <c r="J114" i="26"/>
  <c r="K114" i="26"/>
  <c r="L114" i="26"/>
  <c r="M114" i="26"/>
  <c r="N114" i="26"/>
  <c r="O114" i="26"/>
  <c r="P114" i="26"/>
  <c r="Q114" i="26"/>
  <c r="R114" i="26"/>
  <c r="S114" i="26"/>
  <c r="T114" i="26"/>
  <c r="U114" i="26"/>
  <c r="V114" i="26"/>
  <c r="W114" i="26"/>
  <c r="X114" i="26"/>
  <c r="Y114" i="26"/>
  <c r="Z114" i="26"/>
  <c r="AA114" i="26"/>
  <c r="AB114" i="26"/>
  <c r="AC114" i="26"/>
  <c r="AD114" i="26"/>
  <c r="AE114" i="26"/>
  <c r="AF114" i="26"/>
  <c r="AG114" i="26"/>
  <c r="AH114" i="26"/>
  <c r="AI114" i="26"/>
  <c r="AJ114" i="26"/>
  <c r="AK114" i="26"/>
  <c r="AL114" i="26"/>
  <c r="AM114" i="26"/>
  <c r="I117" i="26"/>
  <c r="J117" i="26"/>
  <c r="K117" i="26"/>
  <c r="L117" i="26"/>
  <c r="M117" i="26"/>
  <c r="N117" i="26"/>
  <c r="O117" i="26"/>
  <c r="P117" i="26"/>
  <c r="Q117" i="26"/>
  <c r="R117" i="26"/>
  <c r="S117" i="26"/>
  <c r="T117" i="26"/>
  <c r="U117" i="26"/>
  <c r="V117" i="26"/>
  <c r="W117" i="26"/>
  <c r="X117" i="26"/>
  <c r="Y117" i="26"/>
  <c r="Z117" i="26"/>
  <c r="AA117" i="26"/>
  <c r="AB117" i="26"/>
  <c r="AC117" i="26"/>
  <c r="AD117" i="26"/>
  <c r="AE117" i="26"/>
  <c r="AF117" i="26"/>
  <c r="AG117" i="26"/>
  <c r="AH117" i="26"/>
  <c r="AI117" i="26"/>
  <c r="AJ117" i="26"/>
  <c r="AK117" i="26"/>
  <c r="AL117" i="26"/>
  <c r="AM117" i="26"/>
  <c r="I120" i="26"/>
  <c r="J120" i="26"/>
  <c r="K120" i="26"/>
  <c r="L120" i="26"/>
  <c r="M120" i="26"/>
  <c r="N120" i="26"/>
  <c r="O120" i="26"/>
  <c r="P120" i="26"/>
  <c r="Q120" i="26"/>
  <c r="R120" i="26"/>
  <c r="S120" i="26"/>
  <c r="T120" i="26"/>
  <c r="U120" i="26"/>
  <c r="V120" i="26"/>
  <c r="W120" i="26"/>
  <c r="X120" i="26"/>
  <c r="Y120" i="26"/>
  <c r="Z120" i="26"/>
  <c r="AA120" i="26"/>
  <c r="AB120" i="26"/>
  <c r="AC120" i="26"/>
  <c r="AD120" i="26"/>
  <c r="AE120" i="26"/>
  <c r="AF120" i="26"/>
  <c r="AG120" i="26"/>
  <c r="AH120" i="26"/>
  <c r="AI120" i="26"/>
  <c r="AJ120" i="26"/>
  <c r="AK120" i="26"/>
  <c r="AL120" i="26"/>
  <c r="AM120" i="26"/>
  <c r="I123" i="26"/>
  <c r="J123" i="26"/>
  <c r="K123" i="26"/>
  <c r="L123" i="26"/>
  <c r="M123" i="26"/>
  <c r="N123" i="26"/>
  <c r="O123" i="26"/>
  <c r="P123" i="26"/>
  <c r="Q123" i="26"/>
  <c r="R123" i="26"/>
  <c r="S123" i="26"/>
  <c r="T123" i="26"/>
  <c r="U123" i="26"/>
  <c r="V123" i="26"/>
  <c r="W123" i="26"/>
  <c r="X123" i="26"/>
  <c r="Y123" i="26"/>
  <c r="Z123" i="26"/>
  <c r="AA123" i="26"/>
  <c r="AB123" i="26"/>
  <c r="AC123" i="26"/>
  <c r="AD123" i="26"/>
  <c r="AE123" i="26"/>
  <c r="AF123" i="26"/>
  <c r="AG123" i="26"/>
  <c r="AH123" i="26"/>
  <c r="AI123" i="26"/>
  <c r="AJ123" i="26"/>
  <c r="AK123" i="26"/>
  <c r="AL123" i="26"/>
  <c r="AM123" i="26"/>
  <c r="I126" i="26"/>
  <c r="J126" i="26"/>
  <c r="K126" i="26"/>
  <c r="L126" i="26"/>
  <c r="M126" i="26"/>
  <c r="N126" i="26"/>
  <c r="O126" i="26"/>
  <c r="P126" i="26"/>
  <c r="Q126" i="26"/>
  <c r="R126" i="26"/>
  <c r="S126" i="26"/>
  <c r="T126" i="26"/>
  <c r="U126" i="26"/>
  <c r="V126" i="26"/>
  <c r="W126" i="26"/>
  <c r="X126" i="26"/>
  <c r="Y126" i="26"/>
  <c r="Z126" i="26"/>
  <c r="AA126" i="26"/>
  <c r="AB126" i="26"/>
  <c r="AC126" i="26"/>
  <c r="AD126" i="26"/>
  <c r="AE126" i="26"/>
  <c r="AF126" i="26"/>
  <c r="AG126" i="26"/>
  <c r="AH126" i="26"/>
  <c r="AI126" i="26"/>
  <c r="AJ126" i="26"/>
  <c r="AK126" i="26"/>
  <c r="AL126" i="26"/>
  <c r="AM126" i="26"/>
  <c r="I129" i="26"/>
  <c r="J129" i="26"/>
  <c r="K129" i="26"/>
  <c r="L129" i="26"/>
  <c r="M129" i="26"/>
  <c r="N129" i="26"/>
  <c r="O129" i="26"/>
  <c r="P129" i="26"/>
  <c r="Q129" i="26"/>
  <c r="R129" i="26"/>
  <c r="S129" i="26"/>
  <c r="T129" i="26"/>
  <c r="U129" i="26"/>
  <c r="V129" i="26"/>
  <c r="W129" i="26"/>
  <c r="X129" i="26"/>
  <c r="Y129" i="26"/>
  <c r="Z129" i="26"/>
  <c r="AA129" i="26"/>
  <c r="AB129" i="26"/>
  <c r="AC129" i="26"/>
  <c r="AD129" i="26"/>
  <c r="AE129" i="26"/>
  <c r="AF129" i="26"/>
  <c r="AG129" i="26"/>
  <c r="AH129" i="26"/>
  <c r="AI129" i="26"/>
  <c r="AJ129" i="26"/>
  <c r="AK129" i="26"/>
  <c r="AL129" i="26"/>
  <c r="AM129" i="26"/>
  <c r="I132" i="26"/>
  <c r="J132" i="26"/>
  <c r="K132" i="26"/>
  <c r="L132" i="26"/>
  <c r="M132" i="26"/>
  <c r="N132" i="26"/>
  <c r="O132" i="26"/>
  <c r="P132" i="26"/>
  <c r="Q132" i="26"/>
  <c r="R132" i="26"/>
  <c r="S132" i="26"/>
  <c r="T132" i="26"/>
  <c r="U132" i="26"/>
  <c r="V132" i="26"/>
  <c r="W132" i="26"/>
  <c r="X132" i="26"/>
  <c r="Y132" i="26"/>
  <c r="Z132" i="26"/>
  <c r="AA132" i="26"/>
  <c r="AB132" i="26"/>
  <c r="AC132" i="26"/>
  <c r="AD132" i="26"/>
  <c r="AE132" i="26"/>
  <c r="AF132" i="26"/>
  <c r="AG132" i="26"/>
  <c r="AH132" i="26"/>
  <c r="AI132" i="26"/>
  <c r="AJ132" i="26"/>
  <c r="AK132" i="26"/>
  <c r="AL132" i="26"/>
  <c r="AM132" i="26"/>
  <c r="I135" i="26"/>
  <c r="J135" i="26"/>
  <c r="K135" i="26"/>
  <c r="L135" i="26"/>
  <c r="M135" i="26"/>
  <c r="N135" i="26"/>
  <c r="O135" i="26"/>
  <c r="P135" i="26"/>
  <c r="Q135" i="26"/>
  <c r="R135" i="26"/>
  <c r="S135" i="26"/>
  <c r="T135" i="26"/>
  <c r="U135" i="26"/>
  <c r="V135" i="26"/>
  <c r="W135" i="26"/>
  <c r="X135" i="26"/>
  <c r="Y135" i="26"/>
  <c r="Z135" i="26"/>
  <c r="AA135" i="26"/>
  <c r="AB135" i="26"/>
  <c r="AC135" i="26"/>
  <c r="AD135" i="26"/>
  <c r="AE135" i="26"/>
  <c r="AF135" i="26"/>
  <c r="AG135" i="26"/>
  <c r="AH135" i="26"/>
  <c r="AI135" i="26"/>
  <c r="AJ135" i="26"/>
  <c r="AK135" i="26"/>
  <c r="AL135" i="26"/>
  <c r="AM135" i="26"/>
  <c r="I138" i="26"/>
  <c r="J138" i="26"/>
  <c r="K138" i="26"/>
  <c r="L138" i="26"/>
  <c r="M138" i="26"/>
  <c r="N138" i="26"/>
  <c r="O138" i="26"/>
  <c r="P138" i="26"/>
  <c r="Q138" i="26"/>
  <c r="R138" i="26"/>
  <c r="S138" i="26"/>
  <c r="T138" i="26"/>
  <c r="U138" i="26"/>
  <c r="V138" i="26"/>
  <c r="W138" i="26"/>
  <c r="X138" i="26"/>
  <c r="Y138" i="26"/>
  <c r="Z138" i="26"/>
  <c r="AA138" i="26"/>
  <c r="AB138" i="26"/>
  <c r="AC138" i="26"/>
  <c r="AD138" i="26"/>
  <c r="AE138" i="26"/>
  <c r="AF138" i="26"/>
  <c r="AG138" i="26"/>
  <c r="AH138" i="26"/>
  <c r="AI138" i="26"/>
  <c r="AJ138" i="26"/>
  <c r="AK138" i="26"/>
  <c r="AL138" i="26"/>
  <c r="AM138" i="26"/>
  <c r="I141" i="26"/>
  <c r="J141" i="26"/>
  <c r="K141" i="26"/>
  <c r="L141" i="26"/>
  <c r="M141" i="26"/>
  <c r="N141" i="26"/>
  <c r="O141" i="26"/>
  <c r="P141" i="26"/>
  <c r="Q141" i="26"/>
  <c r="R141" i="26"/>
  <c r="S141" i="26"/>
  <c r="T141" i="26"/>
  <c r="U141" i="26"/>
  <c r="V141" i="26"/>
  <c r="W141" i="26"/>
  <c r="X141" i="26"/>
  <c r="Y141" i="26"/>
  <c r="Z141" i="26"/>
  <c r="AA141" i="26"/>
  <c r="AB141" i="26"/>
  <c r="AC141" i="26"/>
  <c r="AD141" i="26"/>
  <c r="AE141" i="26"/>
  <c r="AF141" i="26"/>
  <c r="AG141" i="26"/>
  <c r="AH141" i="26"/>
  <c r="AI141" i="26"/>
  <c r="AJ141" i="26"/>
  <c r="AK141" i="26"/>
  <c r="AL141" i="26"/>
  <c r="AM141" i="26"/>
  <c r="I144" i="26"/>
  <c r="J144" i="26"/>
  <c r="K144" i="26"/>
  <c r="L144" i="26"/>
  <c r="M144" i="26"/>
  <c r="N144" i="26"/>
  <c r="O144" i="26"/>
  <c r="P144" i="26"/>
  <c r="Q144" i="26"/>
  <c r="R144" i="26"/>
  <c r="S144" i="26"/>
  <c r="T144" i="26"/>
  <c r="U144" i="26"/>
  <c r="V144" i="26"/>
  <c r="W144" i="26"/>
  <c r="X144" i="26"/>
  <c r="Y144" i="26"/>
  <c r="Z144" i="26"/>
  <c r="AA144" i="26"/>
  <c r="AB144" i="26"/>
  <c r="AC144" i="26"/>
  <c r="AD144" i="26"/>
  <c r="AE144" i="26"/>
  <c r="AF144" i="26"/>
  <c r="AG144" i="26"/>
  <c r="AH144" i="26"/>
  <c r="AI144" i="26"/>
  <c r="AJ144" i="26"/>
  <c r="AK144" i="26"/>
  <c r="AL144" i="26"/>
  <c r="AM144" i="26"/>
  <c r="I147" i="26"/>
  <c r="J147" i="26"/>
  <c r="K147" i="26"/>
  <c r="L147" i="26"/>
  <c r="M147" i="26"/>
  <c r="N147" i="26"/>
  <c r="O147" i="26"/>
  <c r="P147" i="26"/>
  <c r="Q147" i="26"/>
  <c r="R147" i="26"/>
  <c r="S147" i="26"/>
  <c r="T147" i="26"/>
  <c r="U147" i="26"/>
  <c r="V147" i="26"/>
  <c r="W147" i="26"/>
  <c r="X147" i="26"/>
  <c r="Y147" i="26"/>
  <c r="Z147" i="26"/>
  <c r="AA147" i="26"/>
  <c r="AB147" i="26"/>
  <c r="AC147" i="26"/>
  <c r="AD147" i="26"/>
  <c r="AE147" i="26"/>
  <c r="AF147" i="26"/>
  <c r="AG147" i="26"/>
  <c r="AH147" i="26"/>
  <c r="AI147" i="26"/>
  <c r="AJ147" i="26"/>
  <c r="AK147" i="26"/>
  <c r="AL147" i="26"/>
  <c r="AM147" i="26"/>
  <c r="I150" i="26"/>
  <c r="J150" i="26"/>
  <c r="K150" i="26"/>
  <c r="L150" i="26"/>
  <c r="M150" i="26"/>
  <c r="N150" i="26"/>
  <c r="O150" i="26"/>
  <c r="P150" i="26"/>
  <c r="Q150" i="26"/>
  <c r="R150" i="26"/>
  <c r="S150" i="26"/>
  <c r="T150" i="26"/>
  <c r="U150" i="26"/>
  <c r="V150" i="26"/>
  <c r="W150" i="26"/>
  <c r="X150" i="26"/>
  <c r="Y150" i="26"/>
  <c r="Z150" i="26"/>
  <c r="AA150" i="26"/>
  <c r="AB150" i="26"/>
  <c r="AC150" i="26"/>
  <c r="AD150" i="26"/>
  <c r="AE150" i="26"/>
  <c r="AF150" i="26"/>
  <c r="AG150" i="26"/>
  <c r="AH150" i="26"/>
  <c r="AI150" i="26"/>
  <c r="AJ150" i="26"/>
  <c r="AK150" i="26"/>
  <c r="AL150" i="26"/>
  <c r="AM150" i="26"/>
  <c r="I153" i="26"/>
  <c r="J153" i="26"/>
  <c r="K153" i="26"/>
  <c r="L153" i="26"/>
  <c r="M153" i="26"/>
  <c r="N153" i="26"/>
  <c r="O153" i="26"/>
  <c r="P153" i="26"/>
  <c r="Q153" i="26"/>
  <c r="R153" i="26"/>
  <c r="S153" i="26"/>
  <c r="T153" i="26"/>
  <c r="U153" i="26"/>
  <c r="V153" i="26"/>
  <c r="W153" i="26"/>
  <c r="X153" i="26"/>
  <c r="Y153" i="26"/>
  <c r="Z153" i="26"/>
  <c r="AA153" i="26"/>
  <c r="AB153" i="26"/>
  <c r="AC153" i="26"/>
  <c r="AD153" i="26"/>
  <c r="AE153" i="26"/>
  <c r="AF153" i="26"/>
  <c r="AG153" i="26"/>
  <c r="AH153" i="26"/>
  <c r="AI153" i="26"/>
  <c r="AJ153" i="26"/>
  <c r="AK153" i="26"/>
  <c r="AL153" i="26"/>
  <c r="AM153" i="26"/>
  <c r="I156" i="26"/>
  <c r="J156" i="26"/>
  <c r="K156" i="26"/>
  <c r="L156" i="26"/>
  <c r="M156" i="26"/>
  <c r="N156" i="26"/>
  <c r="O156" i="26"/>
  <c r="P156" i="26"/>
  <c r="Q156" i="26"/>
  <c r="R156" i="26"/>
  <c r="S156" i="26"/>
  <c r="T156" i="26"/>
  <c r="U156" i="26"/>
  <c r="V156" i="26"/>
  <c r="W156" i="26"/>
  <c r="X156" i="26"/>
  <c r="Y156" i="26"/>
  <c r="Z156" i="26"/>
  <c r="AA156" i="26"/>
  <c r="AB156" i="26"/>
  <c r="AC156" i="26"/>
  <c r="AD156" i="26"/>
  <c r="AE156" i="26"/>
  <c r="AF156" i="26"/>
  <c r="AG156" i="26"/>
  <c r="AH156" i="26"/>
  <c r="AI156" i="26"/>
  <c r="AJ156" i="26"/>
  <c r="AK156" i="26"/>
  <c r="AL156" i="26"/>
  <c r="AM156" i="26"/>
  <c r="I159" i="26"/>
  <c r="J159" i="26"/>
  <c r="K159" i="26"/>
  <c r="L159" i="26"/>
  <c r="M159" i="26"/>
  <c r="N159" i="26"/>
  <c r="O159" i="26"/>
  <c r="P159" i="26"/>
  <c r="Q159" i="26"/>
  <c r="R159" i="26"/>
  <c r="S159" i="26"/>
  <c r="T159" i="26"/>
  <c r="U159" i="26"/>
  <c r="V159" i="26"/>
  <c r="W159" i="26"/>
  <c r="X159" i="26"/>
  <c r="Y159" i="26"/>
  <c r="Z159" i="26"/>
  <c r="AA159" i="26"/>
  <c r="AB159" i="26"/>
  <c r="AC159" i="26"/>
  <c r="AD159" i="26"/>
  <c r="AE159" i="26"/>
  <c r="AF159" i="26"/>
  <c r="AG159" i="26"/>
  <c r="AH159" i="26"/>
  <c r="AI159" i="26"/>
  <c r="AJ159" i="26"/>
  <c r="AK159" i="26"/>
  <c r="AL159" i="26"/>
  <c r="AM159" i="26"/>
  <c r="I162" i="26"/>
  <c r="J162" i="26"/>
  <c r="K162" i="26"/>
  <c r="L162" i="26"/>
  <c r="M162" i="26"/>
  <c r="N162" i="26"/>
  <c r="O162" i="26"/>
  <c r="P162" i="26"/>
  <c r="Q162" i="26"/>
  <c r="R162" i="26"/>
  <c r="S162" i="26"/>
  <c r="T162" i="26"/>
  <c r="U162" i="26"/>
  <c r="V162" i="26"/>
  <c r="W162" i="26"/>
  <c r="X162" i="26"/>
  <c r="Y162" i="26"/>
  <c r="Z162" i="26"/>
  <c r="AA162" i="26"/>
  <c r="AB162" i="26"/>
  <c r="AC162" i="26"/>
  <c r="AD162" i="26"/>
  <c r="AE162" i="26"/>
  <c r="AF162" i="26"/>
  <c r="AG162" i="26"/>
  <c r="AH162" i="26"/>
  <c r="AI162" i="26"/>
  <c r="AJ162" i="26"/>
  <c r="AK162" i="26"/>
  <c r="AL162" i="26"/>
  <c r="AM162" i="26"/>
  <c r="I165" i="26"/>
  <c r="J165" i="26"/>
  <c r="K165" i="26"/>
  <c r="L165" i="26"/>
  <c r="M165" i="26"/>
  <c r="N165" i="26"/>
  <c r="O165" i="26"/>
  <c r="P165" i="26"/>
  <c r="Q165" i="26"/>
  <c r="R165" i="26"/>
  <c r="S165" i="26"/>
  <c r="T165" i="26"/>
  <c r="U165" i="26"/>
  <c r="V165" i="26"/>
  <c r="W165" i="26"/>
  <c r="X165" i="26"/>
  <c r="Y165" i="26"/>
  <c r="Z165" i="26"/>
  <c r="AA165" i="26"/>
  <c r="AB165" i="26"/>
  <c r="AC165" i="26"/>
  <c r="AD165" i="26"/>
  <c r="AE165" i="26"/>
  <c r="AF165" i="26"/>
  <c r="AG165" i="26"/>
  <c r="AH165" i="26"/>
  <c r="AI165" i="26"/>
  <c r="AJ165" i="26"/>
  <c r="AK165" i="26"/>
  <c r="AL165" i="26"/>
  <c r="AM165" i="26"/>
  <c r="I168" i="26"/>
  <c r="J168" i="26"/>
  <c r="K168" i="26"/>
  <c r="L168" i="26"/>
  <c r="M168" i="26"/>
  <c r="N168" i="26"/>
  <c r="O168" i="26"/>
  <c r="P168" i="26"/>
  <c r="Q168" i="26"/>
  <c r="R168" i="26"/>
  <c r="S168" i="26"/>
  <c r="T168" i="26"/>
  <c r="U168" i="26"/>
  <c r="V168" i="26"/>
  <c r="W168" i="26"/>
  <c r="X168" i="26"/>
  <c r="Y168" i="26"/>
  <c r="Z168" i="26"/>
  <c r="AA168" i="26"/>
  <c r="AB168" i="26"/>
  <c r="AC168" i="26"/>
  <c r="AD168" i="26"/>
  <c r="AE168" i="26"/>
  <c r="AF168" i="26"/>
  <c r="AG168" i="26"/>
  <c r="AH168" i="26"/>
  <c r="AI168" i="26"/>
  <c r="AJ168" i="26"/>
  <c r="AK168" i="26"/>
  <c r="AL168" i="26"/>
  <c r="AM168" i="26"/>
  <c r="I171" i="26"/>
  <c r="J171" i="26"/>
  <c r="K171" i="26"/>
  <c r="L171" i="26"/>
  <c r="M171" i="26"/>
  <c r="N171" i="26"/>
  <c r="O171" i="26"/>
  <c r="P171" i="26"/>
  <c r="Q171" i="26"/>
  <c r="R171" i="26"/>
  <c r="S171" i="26"/>
  <c r="T171" i="26"/>
  <c r="U171" i="26"/>
  <c r="V171" i="26"/>
  <c r="W171" i="26"/>
  <c r="X171" i="26"/>
  <c r="Y171" i="26"/>
  <c r="Z171" i="26"/>
  <c r="AA171" i="26"/>
  <c r="AB171" i="26"/>
  <c r="AC171" i="26"/>
  <c r="AD171" i="26"/>
  <c r="AE171" i="26"/>
  <c r="AF171" i="26"/>
  <c r="AG171" i="26"/>
  <c r="AH171" i="26"/>
  <c r="AI171" i="26"/>
  <c r="AJ171" i="26"/>
  <c r="AK171" i="26"/>
  <c r="AL171" i="26"/>
  <c r="AM171" i="26"/>
  <c r="I174" i="26"/>
  <c r="J174" i="26"/>
  <c r="K174" i="26"/>
  <c r="L174" i="26"/>
  <c r="M174" i="26"/>
  <c r="N174" i="26"/>
  <c r="O174" i="26"/>
  <c r="P174" i="26"/>
  <c r="Q174" i="26"/>
  <c r="R174" i="26"/>
  <c r="S174" i="26"/>
  <c r="T174" i="26"/>
  <c r="U174" i="26"/>
  <c r="V174" i="26"/>
  <c r="W174" i="26"/>
  <c r="X174" i="26"/>
  <c r="Y174" i="26"/>
  <c r="Z174" i="26"/>
  <c r="AA174" i="26"/>
  <c r="AB174" i="26"/>
  <c r="AC174" i="26"/>
  <c r="AD174" i="26"/>
  <c r="AE174" i="26"/>
  <c r="AF174" i="26"/>
  <c r="AG174" i="26"/>
  <c r="AH174" i="26"/>
  <c r="AI174" i="26"/>
  <c r="AJ174" i="26"/>
  <c r="AK174" i="26"/>
  <c r="AL174" i="26"/>
  <c r="AM174" i="26"/>
  <c r="I177" i="26"/>
  <c r="J177" i="26"/>
  <c r="K177" i="26"/>
  <c r="L177" i="26"/>
  <c r="M177" i="26"/>
  <c r="N177" i="26"/>
  <c r="O177" i="26"/>
  <c r="P177" i="26"/>
  <c r="Q177" i="26"/>
  <c r="R177" i="26"/>
  <c r="S177" i="26"/>
  <c r="T177" i="26"/>
  <c r="U177" i="26"/>
  <c r="V177" i="26"/>
  <c r="W177" i="26"/>
  <c r="X177" i="26"/>
  <c r="Y177" i="26"/>
  <c r="Z177" i="26"/>
  <c r="AA177" i="26"/>
  <c r="AB177" i="26"/>
  <c r="AC177" i="26"/>
  <c r="AD177" i="26"/>
  <c r="AE177" i="26"/>
  <c r="AF177" i="26"/>
  <c r="AG177" i="26"/>
  <c r="AH177" i="26"/>
  <c r="AI177" i="26"/>
  <c r="AJ177" i="26"/>
  <c r="AK177" i="26"/>
  <c r="AL177" i="26"/>
  <c r="AM177" i="26"/>
  <c r="J30" i="26"/>
  <c r="K30" i="26"/>
  <c r="L30" i="26"/>
  <c r="M30" i="26"/>
  <c r="N30" i="26"/>
  <c r="O30" i="26"/>
  <c r="P30" i="26"/>
  <c r="Q30" i="26"/>
  <c r="R30" i="26"/>
  <c r="S30" i="26"/>
  <c r="T30" i="26"/>
  <c r="U30" i="26"/>
  <c r="V30" i="26"/>
  <c r="W30" i="26"/>
  <c r="X30" i="26"/>
  <c r="Y30" i="26"/>
  <c r="Z30" i="26"/>
  <c r="AA30" i="26"/>
  <c r="AB30" i="26"/>
  <c r="AC30" i="26"/>
  <c r="AD30" i="26"/>
  <c r="AE30" i="26"/>
  <c r="AF30" i="26"/>
  <c r="AG30" i="26"/>
  <c r="AH30" i="26"/>
  <c r="AI30" i="26"/>
  <c r="AJ30" i="26"/>
  <c r="AK30" i="26"/>
  <c r="AL30" i="26"/>
  <c r="AM30" i="26"/>
  <c r="AN23" i="26"/>
  <c r="AN26" i="26"/>
  <c r="L4" i="21"/>
  <c r="AQ14" i="26"/>
  <c r="AP14" i="26"/>
  <c r="AQ13" i="26"/>
  <c r="AP13" i="26"/>
  <c r="AS14" i="26"/>
  <c r="AR14" i="26"/>
  <c r="AS13" i="26"/>
  <c r="AR13" i="26"/>
  <c r="AO14" i="26"/>
  <c r="AO13" i="26"/>
  <c r="AN14" i="26"/>
  <c r="AN13" i="26"/>
  <c r="AH13" i="26"/>
  <c r="AK14" i="26"/>
  <c r="AH14" i="26"/>
  <c r="AK13" i="26"/>
  <c r="AE14" i="26"/>
  <c r="AB14" i="26"/>
  <c r="AE13" i="26"/>
  <c r="AB13" i="26"/>
  <c r="Y14" i="26"/>
  <c r="V14" i="26"/>
  <c r="Y13" i="26"/>
  <c r="V13" i="26"/>
  <c r="S13" i="26"/>
  <c r="P13" i="26"/>
  <c r="S14" i="26"/>
  <c r="P14" i="26"/>
  <c r="AJ14" i="26"/>
  <c r="AI14" i="26"/>
  <c r="AD14" i="26"/>
  <c r="AC14" i="26"/>
  <c r="X14" i="26"/>
  <c r="W14" i="26"/>
  <c r="R14" i="26"/>
  <c r="Q14" i="26"/>
  <c r="M14" i="26"/>
  <c r="J14" i="26"/>
  <c r="M13" i="26"/>
  <c r="J13" i="26"/>
  <c r="H13" i="26"/>
  <c r="G13" i="26"/>
  <c r="H14" i="26"/>
  <c r="L14" i="26"/>
  <c r="K14" i="26"/>
  <c r="G14" i="26"/>
  <c r="I14" i="26"/>
  <c r="I13" i="26"/>
  <c r="F14" i="26"/>
  <c r="E13" i="26"/>
  <c r="E14" i="26"/>
  <c r="F13" i="26"/>
  <c r="AV24" i="26" l="1"/>
  <c r="AV27" i="26"/>
  <c r="K33" i="9" l="1"/>
  <c r="I33" i="9"/>
  <c r="I30" i="9"/>
  <c r="H30" i="9"/>
  <c r="G30" i="9"/>
  <c r="F30" i="9"/>
  <c r="E30" i="9"/>
  <c r="D30" i="9"/>
  <c r="C30" i="9"/>
  <c r="AN176" i="26"/>
  <c r="AN173" i="26"/>
  <c r="AN170" i="26"/>
  <c r="AN167" i="26"/>
  <c r="AN164" i="26"/>
  <c r="AN161" i="26"/>
  <c r="AN158" i="26"/>
  <c r="AN155" i="26"/>
  <c r="AV156" i="26" s="1"/>
  <c r="AN152" i="26"/>
  <c r="AN149" i="26"/>
  <c r="AN146" i="26"/>
  <c r="AN143" i="26"/>
  <c r="AN140" i="26"/>
  <c r="AN137" i="26"/>
  <c r="AN134" i="26"/>
  <c r="AN131" i="26"/>
  <c r="AV132" i="26" s="1"/>
  <c r="AN128" i="26"/>
  <c r="AN125" i="26"/>
  <c r="AN122" i="26"/>
  <c r="AN119" i="26"/>
  <c r="AN116" i="26"/>
  <c r="AN113" i="26"/>
  <c r="AN110" i="26"/>
  <c r="AN107" i="26"/>
  <c r="AV108" i="26" s="1"/>
  <c r="AN104" i="26"/>
  <c r="AN101" i="26"/>
  <c r="AN98" i="26"/>
  <c r="AN95" i="26"/>
  <c r="AN92" i="26"/>
  <c r="AN89" i="26"/>
  <c r="AN86" i="26"/>
  <c r="AN83" i="26"/>
  <c r="AV84" i="26" s="1"/>
  <c r="AN80" i="26"/>
  <c r="AN77" i="26"/>
  <c r="AN74" i="26"/>
  <c r="AN71" i="26"/>
  <c r="AN68" i="26"/>
  <c r="AN65" i="26"/>
  <c r="AN62" i="26"/>
  <c r="AN59" i="26"/>
  <c r="AV60" i="26" s="1"/>
  <c r="AN56" i="26"/>
  <c r="AN53" i="26"/>
  <c r="AN50" i="26"/>
  <c r="AN47" i="26"/>
  <c r="AN44" i="26"/>
  <c r="AN41" i="26"/>
  <c r="AN38" i="26"/>
  <c r="AN35" i="26"/>
  <c r="AN3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AO26" i="26" s="1"/>
  <c r="AN3" i="26"/>
  <c r="Z55" i="25"/>
  <c r="V54" i="25"/>
  <c r="N54" i="25"/>
  <c r="L54" i="25"/>
  <c r="J54" i="25"/>
  <c r="V53" i="25"/>
  <c r="N53" i="25"/>
  <c r="P53" i="25" s="1"/>
  <c r="R53" i="25" s="1"/>
  <c r="L53" i="25"/>
  <c r="J53" i="25"/>
  <c r="V52" i="25"/>
  <c r="N52" i="25"/>
  <c r="P52" i="25" s="1"/>
  <c r="L52" i="25"/>
  <c r="J52" i="25"/>
  <c r="V51" i="25"/>
  <c r="N51" i="25"/>
  <c r="P51" i="25" s="1"/>
  <c r="R51" i="25" s="1"/>
  <c r="L51" i="25"/>
  <c r="J51" i="25"/>
  <c r="V50" i="25"/>
  <c r="N50" i="25"/>
  <c r="L50" i="25"/>
  <c r="J50" i="25"/>
  <c r="V49" i="25"/>
  <c r="N49" i="25"/>
  <c r="P49" i="25" s="1"/>
  <c r="R49" i="25" s="1"/>
  <c r="L49" i="25"/>
  <c r="J49" i="25"/>
  <c r="V48" i="25"/>
  <c r="N48" i="25"/>
  <c r="L48" i="25"/>
  <c r="J48" i="25"/>
  <c r="V47" i="25"/>
  <c r="N47" i="25"/>
  <c r="P47" i="25" s="1"/>
  <c r="R47" i="25" s="1"/>
  <c r="L47" i="25"/>
  <c r="J47" i="25"/>
  <c r="V46" i="25"/>
  <c r="N46" i="25"/>
  <c r="L46" i="25"/>
  <c r="J46" i="25"/>
  <c r="V45" i="25"/>
  <c r="N45" i="25"/>
  <c r="P45" i="25" s="1"/>
  <c r="R45" i="25" s="1"/>
  <c r="L45" i="25"/>
  <c r="J45" i="25"/>
  <c r="V44" i="25"/>
  <c r="N44" i="25"/>
  <c r="L44" i="25"/>
  <c r="J44" i="25"/>
  <c r="V43" i="25"/>
  <c r="N43" i="25"/>
  <c r="P43" i="25" s="1"/>
  <c r="R43" i="25" s="1"/>
  <c r="L43" i="25"/>
  <c r="J43" i="25"/>
  <c r="V42" i="25"/>
  <c r="N42" i="25"/>
  <c r="L42" i="25"/>
  <c r="J42" i="25"/>
  <c r="V41" i="25"/>
  <c r="N41" i="25"/>
  <c r="P41" i="25" s="1"/>
  <c r="R41" i="25" s="1"/>
  <c r="L41" i="25"/>
  <c r="J41" i="25"/>
  <c r="V40" i="25"/>
  <c r="N40" i="25"/>
  <c r="L40" i="25"/>
  <c r="J40" i="25"/>
  <c r="V39" i="25"/>
  <c r="N39" i="25"/>
  <c r="P39" i="25" s="1"/>
  <c r="R39" i="25" s="1"/>
  <c r="L39" i="25"/>
  <c r="J39" i="25"/>
  <c r="V38" i="25"/>
  <c r="N38" i="25"/>
  <c r="L38" i="25"/>
  <c r="J38" i="25"/>
  <c r="V37" i="25"/>
  <c r="N37" i="25"/>
  <c r="P37" i="25" s="1"/>
  <c r="R37" i="25" s="1"/>
  <c r="L37" i="25"/>
  <c r="J37" i="25"/>
  <c r="V36" i="25"/>
  <c r="N36" i="25"/>
  <c r="P36" i="25" s="1"/>
  <c r="L36" i="25"/>
  <c r="J36" i="25"/>
  <c r="V35" i="25"/>
  <c r="N35" i="25"/>
  <c r="P35" i="25" s="1"/>
  <c r="R35" i="25" s="1"/>
  <c r="L35" i="25"/>
  <c r="J35" i="25"/>
  <c r="V34" i="25"/>
  <c r="N34" i="25"/>
  <c r="L34" i="25"/>
  <c r="J34" i="25"/>
  <c r="V33" i="25"/>
  <c r="N33" i="25"/>
  <c r="P33" i="25" s="1"/>
  <c r="R33" i="25" s="1"/>
  <c r="L33" i="25"/>
  <c r="J33" i="25"/>
  <c r="V32" i="25"/>
  <c r="N32" i="25"/>
  <c r="L32" i="25"/>
  <c r="J32" i="25"/>
  <c r="V31" i="25"/>
  <c r="N31" i="25"/>
  <c r="P31" i="25" s="1"/>
  <c r="R31" i="25" s="1"/>
  <c r="L31" i="25"/>
  <c r="J31" i="25"/>
  <c r="V30" i="25"/>
  <c r="N30" i="25"/>
  <c r="L30" i="25"/>
  <c r="J30" i="25"/>
  <c r="V29" i="25"/>
  <c r="N29" i="25"/>
  <c r="P29" i="25" s="1"/>
  <c r="R29" i="25" s="1"/>
  <c r="L29" i="25"/>
  <c r="J29" i="25"/>
  <c r="V28" i="25"/>
  <c r="N28" i="25"/>
  <c r="L28" i="25"/>
  <c r="J28" i="25"/>
  <c r="V27" i="25"/>
  <c r="N27" i="25"/>
  <c r="P27" i="25" s="1"/>
  <c r="R27" i="25" s="1"/>
  <c r="L27" i="25"/>
  <c r="J27" i="25"/>
  <c r="V26" i="25"/>
  <c r="N26" i="25"/>
  <c r="L26" i="25"/>
  <c r="J26" i="25"/>
  <c r="V25" i="25"/>
  <c r="N25" i="25"/>
  <c r="P25" i="25" s="1"/>
  <c r="R25" i="25" s="1"/>
  <c r="L25" i="25"/>
  <c r="J25" i="25"/>
  <c r="V24" i="25"/>
  <c r="N24" i="25"/>
  <c r="L24" i="25"/>
  <c r="J24" i="25"/>
  <c r="V23" i="25"/>
  <c r="N23" i="25"/>
  <c r="P23" i="25" s="1"/>
  <c r="R23" i="25" s="1"/>
  <c r="L23" i="25"/>
  <c r="J23" i="25"/>
  <c r="V22" i="25"/>
  <c r="N22" i="25"/>
  <c r="L22" i="25"/>
  <c r="J22" i="25"/>
  <c r="V21" i="25"/>
  <c r="N21" i="25"/>
  <c r="P21" i="25" s="1"/>
  <c r="R21" i="25" s="1"/>
  <c r="L21" i="25"/>
  <c r="J21" i="25"/>
  <c r="V20" i="25"/>
  <c r="N20" i="25"/>
  <c r="P20" i="25" s="1"/>
  <c r="L20" i="25"/>
  <c r="J20" i="25"/>
  <c r="V19" i="25"/>
  <c r="N19" i="25"/>
  <c r="P19" i="25" s="1"/>
  <c r="R19" i="25" s="1"/>
  <c r="L19" i="25"/>
  <c r="J19" i="25"/>
  <c r="V18" i="25"/>
  <c r="N18" i="25"/>
  <c r="L18" i="25"/>
  <c r="J18" i="25"/>
  <c r="V17" i="25"/>
  <c r="N17" i="25"/>
  <c r="P17" i="25" s="1"/>
  <c r="R17" i="25" s="1"/>
  <c r="L17" i="25"/>
  <c r="J17" i="25"/>
  <c r="V16" i="25"/>
  <c r="N16" i="25"/>
  <c r="L16" i="25"/>
  <c r="J16" i="25"/>
  <c r="V15" i="25"/>
  <c r="N15" i="25"/>
  <c r="L15" i="25"/>
  <c r="J15" i="25"/>
  <c r="V14" i="25"/>
  <c r="N14" i="25"/>
  <c r="L14" i="25"/>
  <c r="J14" i="25"/>
  <c r="V13" i="25"/>
  <c r="N13" i="25"/>
  <c r="P13" i="25" s="1"/>
  <c r="R13" i="25" s="1"/>
  <c r="L13" i="25"/>
  <c r="J13" i="25"/>
  <c r="V12" i="25"/>
  <c r="N12" i="25"/>
  <c r="P12" i="25" s="1"/>
  <c r="R12" i="25" s="1"/>
  <c r="L12" i="25"/>
  <c r="J12" i="25"/>
  <c r="T11" i="25"/>
  <c r="R11" i="25"/>
  <c r="N11" i="25"/>
  <c r="P11" i="25" s="1"/>
  <c r="L11" i="25"/>
  <c r="J11" i="25"/>
  <c r="V11" i="25" s="1"/>
  <c r="L6" i="25"/>
  <c r="J6" i="25"/>
  <c r="N4" i="21"/>
  <c r="P4" i="21" s="1"/>
  <c r="AM21" i="26" l="1"/>
  <c r="AR83" i="26"/>
  <c r="AU24" i="26"/>
  <c r="AU27" i="26"/>
  <c r="AK20" i="26"/>
  <c r="AR131" i="26"/>
  <c r="AR155" i="26"/>
  <c r="AK22" i="26"/>
  <c r="AR59" i="26"/>
  <c r="AR107" i="26"/>
  <c r="AK21" i="26"/>
  <c r="AL22" i="26"/>
  <c r="AL21" i="26"/>
  <c r="AM22" i="26"/>
  <c r="AO35" i="26"/>
  <c r="AU36" i="26" s="1"/>
  <c r="R20" i="25"/>
  <c r="X20" i="25" s="1"/>
  <c r="R36" i="25"/>
  <c r="T36" i="25" s="1"/>
  <c r="R52" i="25"/>
  <c r="P28" i="25"/>
  <c r="R28" i="25" s="1"/>
  <c r="P44" i="25"/>
  <c r="R44" i="25" s="1"/>
  <c r="P16" i="25"/>
  <c r="R16" i="25" s="1"/>
  <c r="P32" i="25"/>
  <c r="R32" i="25" s="1"/>
  <c r="P48" i="25"/>
  <c r="R48" i="25" s="1"/>
  <c r="P24" i="25"/>
  <c r="R24" i="25" s="1"/>
  <c r="P40" i="25"/>
  <c r="R40" i="25" s="1"/>
  <c r="AV171" i="26"/>
  <c r="AR170" i="26" s="1"/>
  <c r="AO170" i="26"/>
  <c r="AU171" i="26" s="1"/>
  <c r="AO92" i="26"/>
  <c r="AU93" i="26" s="1"/>
  <c r="AV93" i="26"/>
  <c r="AR92" i="26" s="1"/>
  <c r="AO62" i="26"/>
  <c r="AU63" i="26" s="1"/>
  <c r="AV63" i="26"/>
  <c r="AR62" i="26" s="1"/>
  <c r="AV39" i="26"/>
  <c r="AR38" i="26" s="1"/>
  <c r="AO38" i="26"/>
  <c r="AU39" i="26" s="1"/>
  <c r="AV54" i="26"/>
  <c r="AR53" i="26" s="1"/>
  <c r="AO53" i="26"/>
  <c r="AU54" i="26" s="1"/>
  <c r="AV102" i="26"/>
  <c r="AR101" i="26" s="1"/>
  <c r="AO101" i="26"/>
  <c r="AU102" i="26" s="1"/>
  <c r="AV150" i="26"/>
  <c r="AR149" i="26" s="1"/>
  <c r="AO149" i="26"/>
  <c r="AU150" i="26" s="1"/>
  <c r="AO161" i="26"/>
  <c r="AU162" i="26" s="1"/>
  <c r="AV162" i="26"/>
  <c r="AR161" i="26" s="1"/>
  <c r="AO41" i="26"/>
  <c r="AU42" i="26" s="1"/>
  <c r="AV42" i="26"/>
  <c r="AR41" i="26" s="1"/>
  <c r="AV78" i="26"/>
  <c r="AR77" i="26" s="1"/>
  <c r="AO77" i="26"/>
  <c r="AU78" i="26" s="1"/>
  <c r="AV174" i="26"/>
  <c r="AR173" i="26" s="1"/>
  <c r="AO173" i="26"/>
  <c r="AU174" i="26" s="1"/>
  <c r="AO158" i="26"/>
  <c r="AU159" i="26" s="1"/>
  <c r="AV159" i="26"/>
  <c r="AR158" i="26" s="1"/>
  <c r="AV33" i="26"/>
  <c r="AR32" i="26" s="1"/>
  <c r="AO32" i="26"/>
  <c r="AU33" i="26" s="1"/>
  <c r="AV51" i="26"/>
  <c r="AR50" i="26" s="1"/>
  <c r="AO50" i="26"/>
  <c r="AU51" i="26" s="1"/>
  <c r="AO65" i="26"/>
  <c r="AU66" i="26" s="1"/>
  <c r="AV66" i="26"/>
  <c r="AR65" i="26" s="1"/>
  <c r="AV99" i="26"/>
  <c r="AR98" i="26" s="1"/>
  <c r="AO98" i="26"/>
  <c r="AU99" i="26" s="1"/>
  <c r="AO113" i="26"/>
  <c r="AU114" i="26" s="1"/>
  <c r="AV114" i="26"/>
  <c r="AR113" i="26" s="1"/>
  <c r="AV147" i="26"/>
  <c r="AR146" i="26" s="1"/>
  <c r="AO146" i="26"/>
  <c r="AU147" i="26" s="1"/>
  <c r="AV177" i="26"/>
  <c r="AR176" i="26" s="1"/>
  <c r="AO176" i="26"/>
  <c r="AU177" i="26" s="1"/>
  <c r="AO68" i="26"/>
  <c r="AU69" i="26" s="1"/>
  <c r="AV69" i="26"/>
  <c r="AR68" i="26" s="1"/>
  <c r="AO116" i="26"/>
  <c r="AU117" i="26" s="1"/>
  <c r="AV117" i="26"/>
  <c r="AR116" i="26" s="1"/>
  <c r="AO44" i="26"/>
  <c r="AU45" i="26" s="1"/>
  <c r="AV45" i="26"/>
  <c r="AR44" i="26" s="1"/>
  <c r="AV81" i="26"/>
  <c r="AR80" i="26" s="1"/>
  <c r="AO80" i="26"/>
  <c r="AU81" i="26" s="1"/>
  <c r="AO110" i="26"/>
  <c r="AU111" i="26" s="1"/>
  <c r="AV111" i="26"/>
  <c r="AR110" i="26" s="1"/>
  <c r="AV129" i="26"/>
  <c r="AR128" i="26" s="1"/>
  <c r="AO128" i="26"/>
  <c r="AU129" i="26" s="1"/>
  <c r="AV57" i="26"/>
  <c r="AR56" i="26" s="1"/>
  <c r="AO56" i="26"/>
  <c r="AU57" i="26" s="1"/>
  <c r="AV72" i="26"/>
  <c r="AR71" i="26" s="1"/>
  <c r="AO71" i="26"/>
  <c r="AU72" i="26" s="1"/>
  <c r="AV120" i="26"/>
  <c r="AR119" i="26" s="1"/>
  <c r="AO119" i="26"/>
  <c r="AU120" i="26" s="1"/>
  <c r="AO134" i="26"/>
  <c r="AU135" i="26" s="1"/>
  <c r="AV135" i="26"/>
  <c r="AR134" i="26" s="1"/>
  <c r="AV153" i="26"/>
  <c r="AR152" i="26" s="1"/>
  <c r="AO152" i="26"/>
  <c r="AU153" i="26" s="1"/>
  <c r="AO164" i="26"/>
  <c r="AU165" i="26" s="1"/>
  <c r="AV165" i="26"/>
  <c r="AR164" i="26" s="1"/>
  <c r="AV126" i="26"/>
  <c r="AR125" i="26" s="1"/>
  <c r="AO125" i="26"/>
  <c r="AU126" i="26" s="1"/>
  <c r="AO140" i="26"/>
  <c r="AU141" i="26" s="1"/>
  <c r="AV141" i="26"/>
  <c r="AR140" i="26" s="1"/>
  <c r="AO47" i="26"/>
  <c r="AU48" i="26" s="1"/>
  <c r="AV48" i="26"/>
  <c r="AR47" i="26" s="1"/>
  <c r="AV96" i="26"/>
  <c r="AR95" i="26" s="1"/>
  <c r="AO95" i="26"/>
  <c r="AU96" i="26" s="1"/>
  <c r="AV144" i="26"/>
  <c r="AR143" i="26" s="1"/>
  <c r="AO143" i="26"/>
  <c r="AU144" i="26" s="1"/>
  <c r="AO86" i="26"/>
  <c r="AU87" i="26" s="1"/>
  <c r="AV87" i="26"/>
  <c r="AR86" i="26" s="1"/>
  <c r="AV105" i="26"/>
  <c r="AR104" i="26" s="1"/>
  <c r="AO104" i="26"/>
  <c r="AU105" i="26" s="1"/>
  <c r="AV75" i="26"/>
  <c r="AR74" i="26" s="1"/>
  <c r="AO74" i="26"/>
  <c r="AU75" i="26" s="1"/>
  <c r="AO89" i="26"/>
  <c r="AU90" i="26" s="1"/>
  <c r="AV90" i="26"/>
  <c r="AR89" i="26" s="1"/>
  <c r="AV123" i="26"/>
  <c r="AR122" i="26" s="1"/>
  <c r="AO122" i="26"/>
  <c r="AU123" i="26" s="1"/>
  <c r="AO137" i="26"/>
  <c r="AU138" i="26" s="1"/>
  <c r="AV138" i="26"/>
  <c r="AR137" i="26" s="1"/>
  <c r="AV168" i="26"/>
  <c r="AR167" i="26" s="1"/>
  <c r="AO167" i="26"/>
  <c r="AU168" i="26" s="1"/>
  <c r="AO59" i="26"/>
  <c r="AU60" i="26" s="1"/>
  <c r="AO83" i="26"/>
  <c r="AU84" i="26" s="1"/>
  <c r="AO107" i="26"/>
  <c r="AU108" i="26" s="1"/>
  <c r="AO131" i="26"/>
  <c r="AU132" i="26" s="1"/>
  <c r="AO155" i="26"/>
  <c r="AU156" i="26" s="1"/>
  <c r="AV36" i="26"/>
  <c r="AR35" i="26" s="1"/>
  <c r="X31" i="25"/>
  <c r="T31" i="25"/>
  <c r="X47" i="25"/>
  <c r="T47" i="25"/>
  <c r="X45" i="25"/>
  <c r="T45" i="25"/>
  <c r="X17" i="25"/>
  <c r="T17" i="25"/>
  <c r="X33" i="25"/>
  <c r="T33" i="25"/>
  <c r="T51" i="25"/>
  <c r="X51" i="25"/>
  <c r="X13" i="25"/>
  <c r="T13" i="25"/>
  <c r="X19" i="25"/>
  <c r="T19" i="25"/>
  <c r="X35" i="25"/>
  <c r="T35" i="25"/>
  <c r="X49" i="25"/>
  <c r="T49" i="25"/>
  <c r="T12" i="25"/>
  <c r="X12" i="25"/>
  <c r="X21" i="25"/>
  <c r="T21" i="25"/>
  <c r="X29" i="25"/>
  <c r="T29" i="25"/>
  <c r="T23" i="25"/>
  <c r="X23" i="25"/>
  <c r="X37" i="25"/>
  <c r="T37" i="25"/>
  <c r="X39" i="25"/>
  <c r="T39" i="25"/>
  <c r="X53" i="25"/>
  <c r="T53" i="25"/>
  <c r="X25" i="25"/>
  <c r="T25" i="25"/>
  <c r="T20" i="25"/>
  <c r="X27" i="25"/>
  <c r="T27" i="25"/>
  <c r="X41" i="25"/>
  <c r="T41" i="25"/>
  <c r="X43" i="25"/>
  <c r="T43" i="25"/>
  <c r="T52" i="25"/>
  <c r="X52" i="25"/>
  <c r="P14" i="25"/>
  <c r="R14" i="25" s="1"/>
  <c r="P18" i="25"/>
  <c r="R18" i="25" s="1"/>
  <c r="P22" i="25"/>
  <c r="R22" i="25" s="1"/>
  <c r="P26" i="25"/>
  <c r="R26" i="25" s="1"/>
  <c r="P30" i="25"/>
  <c r="R30" i="25" s="1"/>
  <c r="P34" i="25"/>
  <c r="R34" i="25" s="1"/>
  <c r="P38" i="25"/>
  <c r="R38" i="25" s="1"/>
  <c r="P42" i="25"/>
  <c r="R42" i="25" s="1"/>
  <c r="P46" i="25"/>
  <c r="R46" i="25" s="1"/>
  <c r="P50" i="25"/>
  <c r="R50" i="25" s="1"/>
  <c r="P54" i="25"/>
  <c r="R54" i="25" s="1"/>
  <c r="P15" i="25"/>
  <c r="R15" i="25" s="1"/>
  <c r="X11" i="25"/>
  <c r="AA11" i="25" s="1"/>
  <c r="AN29" i="26"/>
  <c r="AV30" i="26" s="1"/>
  <c r="AR29" i="26" s="1"/>
  <c r="X24" i="25" l="1"/>
  <c r="T24" i="25"/>
  <c r="X36" i="25"/>
  <c r="AA36" i="25" s="1"/>
  <c r="T32" i="25"/>
  <c r="X32" i="25"/>
  <c r="T28" i="25"/>
  <c r="X28" i="25"/>
  <c r="AA28" i="25" s="1"/>
  <c r="T16" i="25"/>
  <c r="X16" i="25"/>
  <c r="AA16" i="25" s="1"/>
  <c r="T44" i="25"/>
  <c r="X44" i="25"/>
  <c r="AA44" i="25" s="1"/>
  <c r="T40" i="25"/>
  <c r="X40" i="25"/>
  <c r="T48" i="25"/>
  <c r="X48" i="25"/>
  <c r="AA48" i="25" s="1"/>
  <c r="C15" i="26"/>
  <c r="T34" i="25"/>
  <c r="X34" i="25"/>
  <c r="X30" i="25"/>
  <c r="T30" i="25"/>
  <c r="T38" i="25"/>
  <c r="X38" i="25"/>
  <c r="T15" i="25"/>
  <c r="X15" i="25"/>
  <c r="X26" i="25"/>
  <c r="T26" i="25"/>
  <c r="X22" i="25"/>
  <c r="T22" i="25"/>
  <c r="T18" i="25"/>
  <c r="X18" i="25"/>
  <c r="T14" i="25"/>
  <c r="X14" i="25"/>
  <c r="T42" i="25"/>
  <c r="X42" i="25"/>
  <c r="Z19" i="25"/>
  <c r="AA19" i="25"/>
  <c r="Z27" i="25"/>
  <c r="AA27" i="25"/>
  <c r="Z25" i="25"/>
  <c r="AA25" i="25"/>
  <c r="Z49" i="25"/>
  <c r="AA49" i="25"/>
  <c r="AA39" i="25"/>
  <c r="Z39" i="25"/>
  <c r="Z43" i="25"/>
  <c r="AA43" i="25"/>
  <c r="AA20" i="25"/>
  <c r="Z20" i="25"/>
  <c r="Z37" i="25"/>
  <c r="AA37" i="25"/>
  <c r="AA13" i="25"/>
  <c r="Z13" i="25"/>
  <c r="Z47" i="25"/>
  <c r="AA47" i="25"/>
  <c r="T54" i="25"/>
  <c r="X54" i="25"/>
  <c r="AA53" i="25"/>
  <c r="Z53" i="25"/>
  <c r="AA32" i="25"/>
  <c r="Z32" i="25"/>
  <c r="Z29" i="25"/>
  <c r="AA29" i="25"/>
  <c r="Z51" i="25"/>
  <c r="AA51" i="25"/>
  <c r="Z17" i="25"/>
  <c r="AA17" i="25"/>
  <c r="AA40" i="25"/>
  <c r="Z40" i="25"/>
  <c r="X50" i="25"/>
  <c r="T50" i="25"/>
  <c r="Z41" i="25"/>
  <c r="AA41" i="25"/>
  <c r="Z21" i="25"/>
  <c r="AA21" i="25"/>
  <c r="AA35" i="25"/>
  <c r="Z35" i="25"/>
  <c r="Z45" i="25"/>
  <c r="AA45" i="25"/>
  <c r="AA52" i="25"/>
  <c r="Z52" i="25"/>
  <c r="AA24" i="25"/>
  <c r="Z24" i="25"/>
  <c r="T46" i="25"/>
  <c r="X46" i="25"/>
  <c r="Z23" i="25"/>
  <c r="AA23" i="25"/>
  <c r="AA12" i="25"/>
  <c r="Z12" i="25"/>
  <c r="Z33" i="25"/>
  <c r="AA33" i="25"/>
  <c r="Z31" i="25"/>
  <c r="AA31" i="25"/>
  <c r="Z11" i="25"/>
  <c r="AO29" i="26"/>
  <c r="AU30" i="26" s="1"/>
  <c r="AE18" i="26"/>
  <c r="K18" i="26"/>
  <c r="AJ18" i="26"/>
  <c r="AB18" i="26"/>
  <c r="J18" i="26"/>
  <c r="R18" i="26"/>
  <c r="T18" i="26"/>
  <c r="AK18" i="26"/>
  <c r="M18" i="26"/>
  <c r="S18" i="26"/>
  <c r="AF18" i="26"/>
  <c r="AC18" i="26"/>
  <c r="AA18" i="26"/>
  <c r="W18" i="26"/>
  <c r="U18" i="26"/>
  <c r="AI18" i="26"/>
  <c r="Q18" i="26"/>
  <c r="I18" i="26"/>
  <c r="O18" i="26"/>
  <c r="X18" i="26"/>
  <c r="AL18" i="26"/>
  <c r="P18" i="26"/>
  <c r="AD18" i="26"/>
  <c r="AH18" i="26"/>
  <c r="AG18" i="26"/>
  <c r="V18" i="26"/>
  <c r="L18" i="26"/>
  <c r="Z18" i="26"/>
  <c r="Y18" i="26"/>
  <c r="AM18" i="26"/>
  <c r="N18" i="26"/>
  <c r="C13" i="26"/>
  <c r="C14" i="26"/>
  <c r="Z36" i="25" l="1"/>
  <c r="Z28" i="25"/>
  <c r="Z48" i="25"/>
  <c r="Z44" i="25"/>
  <c r="Z16" i="25"/>
  <c r="AA54" i="25"/>
  <c r="Z54" i="25"/>
  <c r="AA18" i="25"/>
  <c r="Z18" i="25"/>
  <c r="AA38" i="25"/>
  <c r="Z38" i="25"/>
  <c r="AA46" i="25"/>
  <c r="Z46" i="25"/>
  <c r="AA14" i="25"/>
  <c r="Z14" i="25"/>
  <c r="AA50" i="25"/>
  <c r="Z50" i="25"/>
  <c r="AA22" i="25"/>
  <c r="Z22" i="25"/>
  <c r="AA30" i="25"/>
  <c r="Z30" i="25"/>
  <c r="Z15" i="25"/>
  <c r="AA15" i="25"/>
  <c r="AA42" i="25"/>
  <c r="Z42" i="25"/>
  <c r="AA34" i="25"/>
  <c r="Z34" i="25"/>
  <c r="AA26" i="25"/>
  <c r="Z26" i="25"/>
</calcChain>
</file>

<file path=xl/comments1.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2.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【共通】と連動してます。</t>
        </r>
      </text>
    </comment>
    <comment ref="E16" authorId="0" shapeId="0">
      <text>
        <r>
          <rPr>
            <b/>
            <sz val="11"/>
            <color indexed="81"/>
            <rFont val="MS P ゴシック"/>
            <family val="3"/>
            <charset val="128"/>
          </rPr>
          <t>前6月平均取扱件数を
35で割った数</t>
        </r>
        <r>
          <rPr>
            <sz val="11"/>
            <color indexed="81"/>
            <rFont val="MS P ゴシック"/>
            <family val="3"/>
            <charset val="128"/>
          </rPr>
          <t xml:space="preserve">をまとめて入力してください。
（基準上で適当とされる人員配置数です）
</t>
        </r>
        <r>
          <rPr>
            <sz val="10"/>
            <color indexed="81"/>
            <rFont val="MS P ゴシック"/>
            <family val="3"/>
            <charset val="128"/>
          </rPr>
          <t>※参考までに、</t>
        </r>
        <r>
          <rPr>
            <b/>
            <sz val="10"/>
            <color indexed="81"/>
            <rFont val="MS P ゴシック"/>
            <family val="3"/>
            <charset val="128"/>
          </rPr>
          <t>者（と児）で必要とされる合計配置数</t>
        </r>
        <r>
          <rPr>
            <sz val="10"/>
            <color indexed="81"/>
            <rFont val="MS P ゴシック"/>
            <family val="3"/>
            <charset val="128"/>
          </rPr>
          <t>を入力してください。</t>
        </r>
        <r>
          <rPr>
            <b/>
            <sz val="9"/>
            <color indexed="81"/>
            <rFont val="MS P ゴシック"/>
            <family val="3"/>
            <charset val="128"/>
          </rPr>
          <t xml:space="preserve">
</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3.xml><?xml version="1.0" encoding="utf-8"?>
<comments xmlns="http://schemas.openxmlformats.org/spreadsheetml/2006/main">
  <authors>
    <author>Windows ユーザー</author>
  </authors>
  <commentList>
    <comment ref="Q3" authorId="0" shapeId="0">
      <text>
        <r>
          <rPr>
            <sz val="11"/>
            <color indexed="81"/>
            <rFont val="MS P ゴシック"/>
            <family val="3"/>
            <charset val="128"/>
          </rPr>
          <t>同会議の開催日ごと下記のいずれかを選択してください。
①開催日がR6.3.31以前の場合⇒「－」と選択してください。
②開催日がR6.4.1以降の場合⇒「有」又は「無」を選択してください。</t>
        </r>
      </text>
    </comment>
    <comment ref="T3" authorId="0" shapeId="0">
      <text>
        <r>
          <rPr>
            <b/>
            <sz val="12"/>
            <color indexed="81"/>
            <rFont val="MS P ゴシック"/>
            <family val="3"/>
            <charset val="128"/>
          </rPr>
          <t>令和６年度より追加になりました。</t>
        </r>
      </text>
    </comment>
  </commentList>
</comments>
</file>

<file path=xl/comments4.xml><?xml version="1.0" encoding="utf-8"?>
<comments xmlns="http://schemas.openxmlformats.org/spreadsheetml/2006/main">
  <authors>
    <author>Windows ユーザー</author>
  </authors>
  <commentList>
    <comment ref="A2" authorId="0" shapeId="0">
      <text>
        <r>
          <rPr>
            <sz val="14"/>
            <color indexed="81"/>
            <rFont val="MS P ゴシック"/>
            <family val="3"/>
            <charset val="128"/>
          </rPr>
          <t>スマート申請（Graffer）による申請で回答する場合は、</t>
        </r>
        <r>
          <rPr>
            <b/>
            <sz val="14"/>
            <color indexed="81"/>
            <rFont val="MS P ゴシック"/>
            <family val="3"/>
            <charset val="128"/>
          </rPr>
          <t>省略する</t>
        </r>
        <r>
          <rPr>
            <sz val="14"/>
            <color indexed="81"/>
            <rFont val="MS P ゴシック"/>
            <family val="3"/>
            <charset val="128"/>
          </rPr>
          <t>ことができます。</t>
        </r>
        <r>
          <rPr>
            <sz val="9"/>
            <color indexed="81"/>
            <rFont val="MS P ゴシック"/>
            <family val="3"/>
            <charset val="128"/>
          </rPr>
          <t xml:space="preserve">
</t>
        </r>
      </text>
    </comment>
    <comment ref="D11" authorId="0" shapeId="0">
      <text>
        <r>
          <rPr>
            <b/>
            <sz val="9"/>
            <color indexed="81"/>
            <rFont val="ＭＳ Ｐゴシック"/>
            <family val="3"/>
            <charset val="128"/>
          </rPr>
          <t>不適合となった項目を記載してください。
【記載例】
第２－１　指定生活介護事業所の従業者の員数（２）②
第４－17　放課後等デイサービス計画の作成等（１）</t>
        </r>
      </text>
    </comment>
  </commentList>
</comments>
</file>

<file path=xl/comments5.xml><?xml version="1.0" encoding="utf-8"?>
<comments xmlns="http://schemas.openxmlformats.org/spreadsheetml/2006/main">
  <authors>
    <author>Windows ユーザー</author>
  </authors>
  <commentList>
    <comment ref="A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sharedStrings.xml><?xml version="1.0" encoding="utf-8"?>
<sst xmlns="http://schemas.openxmlformats.org/spreadsheetml/2006/main" count="1633" uniqueCount="547">
  <si>
    <t>利用実人員</t>
    <rPh sb="0" eb="2">
      <t>リヨウ</t>
    </rPh>
    <rPh sb="2" eb="3">
      <t>ジツ</t>
    </rPh>
    <rPh sb="3" eb="5">
      <t>ジンイン</t>
    </rPh>
    <phoneticPr fontId="2"/>
  </si>
  <si>
    <t>苦情受付年月日</t>
    <rPh sb="0" eb="2">
      <t>クジョウ</t>
    </rPh>
    <rPh sb="2" eb="3">
      <t>ウ</t>
    </rPh>
    <rPh sb="3" eb="4">
      <t>ツ</t>
    </rPh>
    <rPh sb="4" eb="7">
      <t>ネンガッピ</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</si>
  <si>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</si>
  <si>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</si>
  <si>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（単位：人）</t>
    <rPh sb="1" eb="3">
      <t>タンイ</t>
    </rPh>
    <rPh sb="4" eb="5">
      <t>ヒト</t>
    </rPh>
    <phoneticPr fontId="2"/>
  </si>
  <si>
    <t>年</t>
    <rPh sb="0" eb="1">
      <t>ネン</t>
    </rPh>
    <phoneticPr fontId="2"/>
  </si>
  <si>
    <t>利用者氏名</t>
    <rPh sb="0" eb="3">
      <t>リヨウシャ</t>
    </rPh>
    <rPh sb="3" eb="5">
      <t>シメイ</t>
    </rPh>
    <phoneticPr fontId="2"/>
  </si>
  <si>
    <t>件数</t>
    <rPh sb="0" eb="2">
      <t>ケンスウ</t>
    </rPh>
    <phoneticPr fontId="2"/>
  </si>
  <si>
    <t>（日数）</t>
    <rPh sb="1" eb="3">
      <t>ニッスウ</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</si>
  <si>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</si>
  <si>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</si>
  <si>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</si>
  <si>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</si>
  <si>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</si>
  <si>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</si>
  <si>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</si>
  <si>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</si>
  <si>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</si>
  <si>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</si>
  <si>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</si>
  <si>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</si>
  <si>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</si>
  <si>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</si>
  <si>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</si>
  <si>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</si>
  <si>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</si>
  <si>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</si>
  <si>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請求額（サービス費＋加算）計</t>
    <rPh sb="0" eb="2">
      <t>セイキュウ</t>
    </rPh>
    <rPh sb="2" eb="3">
      <t>ガク</t>
    </rPh>
    <rPh sb="8" eb="9">
      <t>ヒ</t>
    </rPh>
    <rPh sb="10" eb="12">
      <t>カサン</t>
    </rPh>
    <rPh sb="13" eb="14">
      <t>ケイ</t>
    </rPh>
    <phoneticPr fontId="2"/>
  </si>
  <si>
    <t>初回加算</t>
    <rPh sb="0" eb="2">
      <t>ショカイ</t>
    </rPh>
    <rPh sb="2" eb="3">
      <t>カ</t>
    </rPh>
    <rPh sb="3" eb="4">
      <t>サン</t>
    </rPh>
    <phoneticPr fontId="2"/>
  </si>
  <si>
    <t>性別</t>
  </si>
  <si>
    <t>年齢</t>
  </si>
  <si>
    <t>障害
支援
区分</t>
  </si>
  <si>
    <t>障害
年金</t>
  </si>
  <si>
    <t>記載例</t>
  </si>
  <si>
    <t>男</t>
  </si>
  <si>
    <t>知的</t>
  </si>
  <si>
    <t>2級</t>
  </si>
  <si>
    <t>円</t>
    <rPh sb="0" eb="1">
      <t>エン</t>
    </rPh>
    <phoneticPr fontId="2"/>
  </si>
  <si>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</si>
  <si>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</si>
  <si>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</si>
  <si>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</si>
  <si>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</si>
  <si>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</si>
  <si>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</si>
  <si>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入院時情報連携加算</t>
    <rPh sb="0" eb="2">
      <t>ニュウイン</t>
    </rPh>
    <rPh sb="2" eb="3">
      <t>ジ</t>
    </rPh>
    <rPh sb="3" eb="5">
      <t>ジョウホウ</t>
    </rPh>
    <rPh sb="5" eb="7">
      <t>レンケイ</t>
    </rPh>
    <rPh sb="7" eb="9">
      <t>カサン</t>
    </rPh>
    <phoneticPr fontId="2"/>
  </si>
  <si>
    <t>退院・退所加算</t>
    <rPh sb="0" eb="2">
      <t>タイイン</t>
    </rPh>
    <rPh sb="3" eb="5">
      <t>タイショ</t>
    </rPh>
    <rPh sb="5" eb="7">
      <t>カサン</t>
    </rPh>
    <phoneticPr fontId="2"/>
  </si>
  <si>
    <t>居宅介護支援事業所等連携加算</t>
    <rPh sb="0" eb="2">
      <t>キョタク</t>
    </rPh>
    <rPh sb="2" eb="4">
      <t>カイゴ</t>
    </rPh>
    <rPh sb="4" eb="6">
      <t>シエン</t>
    </rPh>
    <rPh sb="6" eb="8">
      <t>ジギョウ</t>
    </rPh>
    <rPh sb="8" eb="9">
      <t>ショ</t>
    </rPh>
    <rPh sb="9" eb="10">
      <t>トウ</t>
    </rPh>
    <rPh sb="10" eb="12">
      <t>レンケイ</t>
    </rPh>
    <rPh sb="12" eb="14">
      <t>カサン</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</si>
  <si>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</si>
  <si>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集中支援加算</t>
    <rPh sb="0" eb="2">
      <t>シュウチュウ</t>
    </rPh>
    <rPh sb="2" eb="4">
      <t>シエン</t>
    </rPh>
    <rPh sb="4" eb="6">
      <t>カサン</t>
    </rPh>
    <phoneticPr fontId="2"/>
  </si>
  <si>
    <t>サービス担当者会議実施加算</t>
    <rPh sb="4" eb="7">
      <t>タントウシャ</t>
    </rPh>
    <rPh sb="7" eb="9">
      <t>カイギ</t>
    </rPh>
    <rPh sb="9" eb="11">
      <t>ジッシ</t>
    </rPh>
    <rPh sb="11" eb="13">
      <t>カサン</t>
    </rPh>
    <phoneticPr fontId="2"/>
  </si>
  <si>
    <t>サービス提供時モニタリング加算</t>
    <rPh sb="4" eb="6">
      <t>テイキョウ</t>
    </rPh>
    <rPh sb="6" eb="7">
      <t>ジ</t>
    </rPh>
    <rPh sb="13" eb="15">
      <t>カサン</t>
    </rPh>
    <phoneticPr fontId="2"/>
  </si>
  <si>
    <t>行動障害支援体制加算</t>
    <rPh sb="0" eb="2">
      <t>コウドウ</t>
    </rPh>
    <rPh sb="2" eb="4">
      <t>ショウガイ</t>
    </rPh>
    <rPh sb="4" eb="6">
      <t>シエン</t>
    </rPh>
    <rPh sb="6" eb="8">
      <t>タイセイ</t>
    </rPh>
    <rPh sb="8" eb="10">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</si>
  <si>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</si>
  <si>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5">
      <t>ショウガイシャ</t>
    </rPh>
    <rPh sb="5" eb="7">
      <t>シエン</t>
    </rPh>
    <rPh sb="7" eb="9">
      <t>タイセイ</t>
    </rPh>
    <rPh sb="9" eb="11">
      <t>カサン</t>
    </rPh>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</si>
  <si>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</si>
  <si>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地域体制強化共同加算</t>
    <rPh sb="0" eb="2">
      <t>チイキ</t>
    </rPh>
    <rPh sb="2" eb="4">
      <t>タイセイ</t>
    </rPh>
    <rPh sb="4" eb="6">
      <t>キョウカ</t>
    </rPh>
    <rPh sb="6" eb="8">
      <t>キョウドウ</t>
    </rPh>
    <rPh sb="8" eb="10">
      <t>カサン</t>
    </rPh>
    <phoneticPr fontId="2"/>
  </si>
  <si>
    <t>交通費</t>
    <rPh sb="0" eb="3">
      <t>コウツウヒ</t>
    </rPh>
    <phoneticPr fontId="2"/>
  </si>
  <si>
    <t>　令和　　　年　　　月分</t>
    <rPh sb="1" eb="3">
      <t>レイワ</t>
    </rPh>
    <rPh sb="6" eb="7">
      <t>ネン</t>
    </rPh>
    <rPh sb="10" eb="11">
      <t>ツキ</t>
    </rPh>
    <rPh sb="11" eb="12">
      <t>ブン</t>
    </rPh>
    <phoneticPr fontId="2"/>
  </si>
  <si>
    <t>※行が不足する場合は適宜追加してください。</t>
    <rPh sb="1" eb="2">
      <t>ギョウ</t>
    </rPh>
    <rPh sb="3" eb="5">
      <t>フソク</t>
    </rPh>
    <rPh sb="7" eb="9">
      <t>バアイ</t>
    </rPh>
    <rPh sb="10" eb="12">
      <t>テキギ</t>
    </rPh>
    <rPh sb="12" eb="14">
      <t>ツイカ</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</si>
  <si>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</si>
  <si>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</si>
  <si>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主な障害
種別</t>
    <rPh sb="0" eb="1">
      <t>オモ</t>
    </rPh>
    <phoneticPr fontId="2"/>
  </si>
  <si>
    <t>〇</t>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</si>
  <si>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</si>
  <si>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</si>
  <si>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</si>
  <si>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</si>
  <si>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</si>
  <si>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</si>
  <si>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</si>
  <si>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</si>
  <si>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</si>
  <si>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</si>
  <si>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</si>
  <si>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</si>
  <si>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</si>
  <si>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</si>
  <si>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</si>
  <si>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</si>
  <si>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</si>
  <si>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</si>
  <si>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</si>
  <si>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</si>
  <si>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</si>
  <si>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</si>
  <si>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</si>
  <si>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</si>
  <si>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</si>
  <si>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</si>
  <si>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</si>
  <si>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</si>
  <si>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</si>
  <si>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</si>
  <si>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</si>
  <si>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</si>
  <si>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</si>
  <si>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</si>
  <si>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サービス等（障害児支援）利用計画書・児童発達支援計画書</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phoneticPr fontId="2"/>
  </si>
  <si>
    <t>個別支援計画等原案の同意に関する記録</t>
    <rPh sb="6" eb="7">
      <t>トウ</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</si>
  <si>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</si>
  <si>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</si>
  <si>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</si>
  <si>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</si>
  <si>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</si>
  <si>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</si>
  <si>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</si>
  <si>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</si>
  <si>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</si>
  <si>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</si>
  <si>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</si>
  <si>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</si>
  <si>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</si>
  <si>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</si>
  <si>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</si>
  <si>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</si>
  <si>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</si>
  <si>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</si>
  <si>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</si>
  <si>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</si>
  <si>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</si>
  <si>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</si>
  <si>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</si>
  <si>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</si>
  <si>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</si>
  <si>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</si>
  <si>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</si>
  <si>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</si>
  <si>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各種加算関係書類</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</si>
  <si>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</si>
  <si>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</si>
  <si>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</si>
  <si>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</si>
  <si>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</si>
  <si>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指定障害福祉サービス事業者・障害者支援施設・一般相談・特定相談支援事業者指導資料</t>
    <rPh sb="14" eb="17">
      <t>ショウガイシャ</t>
    </rPh>
    <rPh sb="17" eb="19">
      <t>シエン</t>
    </rPh>
    <rPh sb="19" eb="21">
      <t>シセツ</t>
    </rPh>
    <rPh sb="22" eb="24">
      <t>イッパン</t>
    </rPh>
    <rPh sb="24" eb="26">
      <t>ソウダン</t>
    </rPh>
    <rPh sb="27" eb="29">
      <t>トクテイ</t>
    </rPh>
    <rPh sb="29" eb="31">
      <t>ソウダン</t>
    </rPh>
    <rPh sb="31" eb="33">
      <t>シエン</t>
    </rPh>
    <rPh sb="33" eb="36">
      <t>ジギョウシャ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</si>
  <si>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</si>
  <si>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</si>
  <si>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</si>
  <si>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</si>
  <si>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</si>
  <si>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</si>
  <si>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</si>
  <si>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</si>
  <si>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</si>
  <si>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</si>
  <si>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月</t>
    <rPh sb="0" eb="1">
      <t>ガツ</t>
    </rPh>
    <phoneticPr fontId="2"/>
  </si>
  <si>
    <t>日</t>
    <rPh sb="0" eb="1">
      <t>ニチ</t>
    </rPh>
    <phoneticPr fontId="2"/>
  </si>
  <si>
    <t>人</t>
    <rPh sb="0" eb="1">
      <t>ニン</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</si>
  <si>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</si>
  <si>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</si>
  <si>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</si>
  <si>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</si>
  <si>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</si>
  <si>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</si>
  <si>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</si>
  <si>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</si>
  <si>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</si>
  <si>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</si>
  <si>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</si>
  <si>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</si>
  <si>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</si>
  <si>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</si>
  <si>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</si>
  <si>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</si>
  <si>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</si>
  <si>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</si>
  <si>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</si>
  <si>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</si>
  <si>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</si>
  <si>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</si>
  <si>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</si>
  <si>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</si>
  <si>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主眼事項・着眼点の自己点検結果票</t>
    <rPh sb="0" eb="2">
      <t>シュガン</t>
    </rPh>
    <rPh sb="2" eb="4">
      <t>ジコウ</t>
    </rPh>
    <rPh sb="5" eb="8">
      <t>チャクガンテン</t>
    </rPh>
    <rPh sb="9" eb="11">
      <t>ジコ</t>
    </rPh>
    <rPh sb="11" eb="13">
      <t>テンケン</t>
    </rPh>
    <rPh sb="13" eb="15">
      <t>ケッカ</t>
    </rPh>
    <rPh sb="15" eb="16">
      <t>ヒョウ</t>
    </rPh>
    <phoneticPr fontId="2"/>
  </si>
  <si>
    <t>・「主眼事項及び着眼点」の各項目について自己点検結果を記載してください。</t>
    <rPh sb="2" eb="4">
      <t>シュガン</t>
    </rPh>
    <rPh sb="4" eb="6">
      <t>ジコウ</t>
    </rPh>
    <rPh sb="6" eb="7">
      <t>オヨ</t>
    </rPh>
    <rPh sb="8" eb="11">
      <t>チャクガンテン</t>
    </rPh>
    <rPh sb="13" eb="14">
      <t>カク</t>
    </rPh>
    <rPh sb="14" eb="16">
      <t>コウモク</t>
    </rPh>
    <rPh sb="20" eb="22">
      <t>ジコ</t>
    </rPh>
    <rPh sb="22" eb="24">
      <t>テンケン</t>
    </rPh>
    <rPh sb="24" eb="26">
      <t>ケッカ</t>
    </rPh>
    <rPh sb="27" eb="29">
      <t>キサイ</t>
    </rPh>
    <phoneticPr fontId="2"/>
  </si>
  <si>
    <r>
      <t>・</t>
    </r>
    <r>
      <rPr>
        <b/>
        <u/>
        <sz val="11"/>
        <color indexed="10"/>
        <rFont val="ＭＳ Ｐゴシック"/>
        <family val="3"/>
        <charset val="128"/>
      </rPr>
      <t>サービスごと</t>
    </r>
    <r>
      <rPr>
        <b/>
        <sz val="11"/>
        <color indexed="8"/>
        <rFont val="ＭＳ Ｐゴシック"/>
        <family val="3"/>
        <charset val="128"/>
      </rPr>
      <t>に作成してください。</t>
    </r>
    <rPh sb="8" eb="10">
      <t>サクセイ</t>
    </rPh>
    <phoneticPr fontId="2"/>
  </si>
  <si>
    <t>・「主眼事項及び着眼点」で、報酬改定の内容が未反映の項目については、基準や報酬告示に変更が生じている箇所については、変更後の基準等の内容に置き換えて自己点検してください。</t>
    <rPh sb="14" eb="16">
      <t>ホウシュウ</t>
    </rPh>
    <rPh sb="16" eb="18">
      <t>カイテイ</t>
    </rPh>
    <rPh sb="19" eb="21">
      <t>ナイヨウ</t>
    </rPh>
    <rPh sb="22" eb="25">
      <t>ミハンエイ</t>
    </rPh>
    <rPh sb="26" eb="28">
      <t>コウモク</t>
    </rPh>
    <rPh sb="66" eb="68">
      <t>ナイヨウ</t>
    </rPh>
    <rPh sb="69" eb="70">
      <t>オ</t>
    </rPh>
    <rPh sb="71" eb="72">
      <t>カ</t>
    </rPh>
    <rPh sb="74" eb="76">
      <t>ジコ</t>
    </rPh>
    <rPh sb="76" eb="78">
      <t>テンケン</t>
    </rPh>
    <phoneticPr fontId="2"/>
  </si>
  <si>
    <t>事業所名</t>
    <rPh sb="0" eb="2">
      <t>ジギョウ</t>
    </rPh>
    <rPh sb="2" eb="3">
      <t>ショ</t>
    </rPh>
    <rPh sb="3" eb="4">
      <t>メイ</t>
    </rPh>
    <phoneticPr fontId="2"/>
  </si>
  <si>
    <t>サービス名</t>
    <rPh sb="4" eb="5">
      <t>メイ</t>
    </rPh>
    <phoneticPr fontId="2"/>
  </si>
  <si>
    <t>主眼事項</t>
  </si>
  <si>
    <t>確認結果</t>
  </si>
  <si>
    <t>不適合の該当項目</t>
    <rPh sb="4" eb="6">
      <t>ガイトウ</t>
    </rPh>
    <phoneticPr fontId="2"/>
  </si>
  <si>
    <t>基本方針</t>
  </si>
  <si>
    <t>人員に関する基準</t>
  </si>
  <si>
    <t>設備に関する基準</t>
  </si>
  <si>
    <t>運営に関する基準</t>
  </si>
  <si>
    <t>共生型障害福祉サービスに関する基準
※共生型事業所のみ</t>
    <rPh sb="20" eb="23">
      <t>キョウセイガタ</t>
    </rPh>
    <rPh sb="23" eb="25">
      <t>ジギョウ</t>
    </rPh>
    <rPh sb="25" eb="26">
      <t>ショ</t>
    </rPh>
    <phoneticPr fontId="2"/>
  </si>
  <si>
    <t>変更の届出等</t>
  </si>
  <si>
    <t>給付費の算定及び取り扱い</t>
  </si>
  <si>
    <t>業務管理体制の整備、運用※1</t>
    <rPh sb="0" eb="2">
      <t>ギョウム</t>
    </rPh>
    <rPh sb="2" eb="4">
      <t>カンリ</t>
    </rPh>
    <rPh sb="4" eb="6">
      <t>タイセイ</t>
    </rPh>
    <rPh sb="7" eb="9">
      <t>セイビ</t>
    </rPh>
    <rPh sb="10" eb="12">
      <t>ウンヨウ</t>
    </rPh>
    <phoneticPr fontId="2"/>
  </si>
  <si>
    <t>※1　・法令順守責任者の役割及びその業務内容、業務が法令に適合することを確保するための規程等、業務執行状況の監査の実施状況</t>
    <rPh sb="4" eb="6">
      <t>ホウレイ</t>
    </rPh>
    <rPh sb="6" eb="8">
      <t>ジュンシュ</t>
    </rPh>
    <rPh sb="8" eb="11">
      <t>セキニンシャ</t>
    </rPh>
    <rPh sb="12" eb="14">
      <t>ヤクワリ</t>
    </rPh>
    <rPh sb="14" eb="15">
      <t>オヨ</t>
    </rPh>
    <rPh sb="18" eb="20">
      <t>ギョウム</t>
    </rPh>
    <rPh sb="20" eb="22">
      <t>ナイヨウ</t>
    </rPh>
    <rPh sb="23" eb="25">
      <t>ギョウム</t>
    </rPh>
    <rPh sb="26" eb="28">
      <t>ホウレイ</t>
    </rPh>
    <rPh sb="29" eb="31">
      <t>テキゴウ</t>
    </rPh>
    <rPh sb="36" eb="38">
      <t>カクホ</t>
    </rPh>
    <rPh sb="43" eb="45">
      <t>キテイ</t>
    </rPh>
    <rPh sb="45" eb="46">
      <t>トウ</t>
    </rPh>
    <rPh sb="47" eb="49">
      <t>ギョウム</t>
    </rPh>
    <rPh sb="49" eb="51">
      <t>シッコウ</t>
    </rPh>
    <rPh sb="51" eb="53">
      <t>ジョウキョウ</t>
    </rPh>
    <rPh sb="54" eb="56">
      <t>カンサ</t>
    </rPh>
    <rPh sb="57" eb="59">
      <t>ジッシ</t>
    </rPh>
    <rPh sb="59" eb="61">
      <t>ジョウキョウ</t>
    </rPh>
    <phoneticPr fontId="2"/>
  </si>
  <si>
    <t>居宅介護支援費重複減算・
介護予防支援費重複減算</t>
    <rPh sb="0" eb="2">
      <t>キョタク</t>
    </rPh>
    <rPh sb="2" eb="4">
      <t>カイゴ</t>
    </rPh>
    <rPh sb="4" eb="6">
      <t>シエン</t>
    </rPh>
    <rPh sb="6" eb="7">
      <t>ヒ</t>
    </rPh>
    <rPh sb="7" eb="9">
      <t>チョウフク</t>
    </rPh>
    <rPh sb="9" eb="11">
      <t>ゲンサン</t>
    </rPh>
    <rPh sb="13" eb="15">
      <t>カイゴ</t>
    </rPh>
    <rPh sb="15" eb="17">
      <t>ヨボウ</t>
    </rPh>
    <rPh sb="17" eb="19">
      <t>シエン</t>
    </rPh>
    <rPh sb="19" eb="20">
      <t>ヒ</t>
    </rPh>
    <rPh sb="20" eb="22">
      <t>チョウフク</t>
    </rPh>
    <rPh sb="22" eb="24">
      <t>ゲンサン</t>
    </rPh>
    <phoneticPr fontId="2"/>
  </si>
  <si>
    <t>相談支援専門員の人数</t>
    <rPh sb="0" eb="2">
      <t>ソウダン</t>
    </rPh>
    <rPh sb="2" eb="4">
      <t>シエン</t>
    </rPh>
    <rPh sb="4" eb="7">
      <t>センモンイン</t>
    </rPh>
    <rPh sb="8" eb="9">
      <t>ヒト</t>
    </rPh>
    <rPh sb="9" eb="10">
      <t>スウ</t>
    </rPh>
    <phoneticPr fontId="2"/>
  </si>
  <si>
    <t>●月</t>
    <rPh sb="1" eb="2">
      <t>ツキ</t>
    </rPh>
    <phoneticPr fontId="2"/>
  </si>
  <si>
    <t>６か月平均</t>
    <rPh sb="2" eb="3">
      <t>ゲツ</t>
    </rPh>
    <rPh sb="3" eb="5">
      <t>ヘイキン</t>
    </rPh>
    <phoneticPr fontId="2"/>
  </si>
  <si>
    <t>取扱件数</t>
    <rPh sb="0" eb="2">
      <t>トリアツカ</t>
    </rPh>
    <rPh sb="2" eb="4">
      <t>ケンスウ</t>
    </rPh>
    <phoneticPr fontId="2"/>
  </si>
  <si>
    <t>※「●」には該当する月の数字を入力してください。</t>
    <rPh sb="6" eb="8">
      <t>ガイトウ</t>
    </rPh>
    <rPh sb="10" eb="11">
      <t>ツキ</t>
    </rPh>
    <rPh sb="12" eb="14">
      <t>スウジ</t>
    </rPh>
    <rPh sb="15" eb="17">
      <t>ニュウリョク</t>
    </rPh>
    <phoneticPr fontId="2"/>
  </si>
  <si>
    <t>※最終計は当該月に請求した総合計額を記載してください（上記表に記載した以外の加算減算も含めた合計額になるため、上記表の単純な合計額とは異なります）。</t>
    <phoneticPr fontId="2"/>
  </si>
  <si>
    <t>【内訳】障害児相談分</t>
    <rPh sb="1" eb="3">
      <t>ウチワケ</t>
    </rPh>
    <rPh sb="4" eb="6">
      <t>ショウガイ</t>
    </rPh>
    <rPh sb="6" eb="7">
      <t>ジ</t>
    </rPh>
    <rPh sb="7" eb="9">
      <t>ソウダン</t>
    </rPh>
    <rPh sb="9" eb="10">
      <t>シブン</t>
    </rPh>
    <phoneticPr fontId="2"/>
  </si>
  <si>
    <t>【内訳】計画相談分</t>
    <rPh sb="1" eb="3">
      <t>ウチワケ</t>
    </rPh>
    <rPh sb="4" eb="6">
      <t>ケイカク</t>
    </rPh>
    <rPh sb="6" eb="8">
      <t>ソウダン</t>
    </rPh>
    <rPh sb="8" eb="9">
      <t>ブン</t>
    </rPh>
    <phoneticPr fontId="2"/>
  </si>
  <si>
    <t>基本報酬算定件数
※者と児の合計数</t>
    <rPh sb="0" eb="2">
      <t>キホン</t>
    </rPh>
    <rPh sb="2" eb="4">
      <t>ホウシュウ</t>
    </rPh>
    <rPh sb="4" eb="6">
      <t>サンテイ</t>
    </rPh>
    <rPh sb="6" eb="8">
      <t>ケンスウ</t>
    </rPh>
    <rPh sb="10" eb="11">
      <t>シャ</t>
    </rPh>
    <rPh sb="12" eb="13">
      <t>ジ</t>
    </rPh>
    <rPh sb="14" eb="16">
      <t>ゴウケイ</t>
    </rPh>
    <phoneticPr fontId="2"/>
  </si>
  <si>
    <t>（１）　業務継続計画</t>
    <rPh sb="4" eb="6">
      <t>ギョウム</t>
    </rPh>
    <rPh sb="6" eb="8">
      <t>ケイゾク</t>
    </rPh>
    <rPh sb="8" eb="10">
      <t>ケイカク</t>
    </rPh>
    <phoneticPr fontId="2"/>
  </si>
  <si>
    <t>（２）　衛生管理等</t>
    <rPh sb="4" eb="6">
      <t>エイセイ</t>
    </rPh>
    <rPh sb="6" eb="8">
      <t>カンリ</t>
    </rPh>
    <rPh sb="8" eb="9">
      <t>トウ</t>
    </rPh>
    <phoneticPr fontId="2"/>
  </si>
  <si>
    <t>策定済</t>
    <rPh sb="0" eb="2">
      <t>サクテイ</t>
    </rPh>
    <rPh sb="2" eb="3">
      <t>ズ</t>
    </rPh>
    <phoneticPr fontId="2"/>
  </si>
  <si>
    <t>実施済</t>
    <rPh sb="0" eb="2">
      <t>ジッシ</t>
    </rPh>
    <rPh sb="2" eb="3">
      <t>ズミ</t>
    </rPh>
    <phoneticPr fontId="2"/>
  </si>
  <si>
    <t>策定中</t>
    <rPh sb="0" eb="3">
      <t>サクテイチュウ</t>
    </rPh>
    <phoneticPr fontId="2"/>
  </si>
  <si>
    <t>実施予定</t>
    <rPh sb="0" eb="2">
      <t>ジッシ</t>
    </rPh>
    <rPh sb="2" eb="4">
      <t>ヨテイ</t>
    </rPh>
    <phoneticPr fontId="2"/>
  </si>
  <si>
    <t>未策定</t>
    <rPh sb="0" eb="1">
      <t>ミ</t>
    </rPh>
    <rPh sb="1" eb="3">
      <t>サクテイ</t>
    </rPh>
    <phoneticPr fontId="2"/>
  </si>
  <si>
    <t>実施時期未定</t>
    <rPh sb="0" eb="2">
      <t>ジッシ</t>
    </rPh>
    <rPh sb="2" eb="4">
      <t>ジキ</t>
    </rPh>
    <rPh sb="4" eb="6">
      <t>ミテイ</t>
    </rPh>
    <phoneticPr fontId="2"/>
  </si>
  <si>
    <t>未設置</t>
    <rPh sb="0" eb="3">
      <t>ミセッチ</t>
    </rPh>
    <phoneticPr fontId="2"/>
  </si>
  <si>
    <t>対応済</t>
    <rPh sb="0" eb="2">
      <t>タイオウ</t>
    </rPh>
    <rPh sb="2" eb="3">
      <t>ズ</t>
    </rPh>
    <phoneticPr fontId="2"/>
  </si>
  <si>
    <t>未対応</t>
    <rPh sb="0" eb="3">
      <t>ミタイオウ</t>
    </rPh>
    <phoneticPr fontId="2"/>
  </si>
  <si>
    <t>案件なし</t>
    <rPh sb="0" eb="2">
      <t>アンケン</t>
    </rPh>
    <phoneticPr fontId="2"/>
  </si>
  <si>
    <t>サービス種別</t>
    <rPh sb="4" eb="6">
      <t>シュベツ</t>
    </rPh>
    <phoneticPr fontId="2"/>
  </si>
  <si>
    <t>令和</t>
    <rPh sb="0" eb="1">
      <t>レイ</t>
    </rPh>
    <rPh sb="1" eb="2">
      <t>ワ</t>
    </rPh>
    <phoneticPr fontId="2"/>
  </si>
  <si>
    <t>月</t>
    <rPh sb="0" eb="1">
      <t>ツキ</t>
    </rPh>
    <phoneticPr fontId="2"/>
  </si>
  <si>
    <t>※　既存資料の添付でも可とする。</t>
    <rPh sb="2" eb="4">
      <t>キゾン</t>
    </rPh>
    <rPh sb="4" eb="6">
      <t>シリョウ</t>
    </rPh>
    <rPh sb="7" eb="9">
      <t>テンプ</t>
    </rPh>
    <rPh sb="11" eb="12">
      <t>カ</t>
    </rPh>
    <phoneticPr fontId="2"/>
  </si>
  <si>
    <t>※　行が不足する場合は適宜行追加すること。</t>
    <rPh sb="2" eb="3">
      <t>ギョウ</t>
    </rPh>
    <rPh sb="4" eb="6">
      <t>フソク</t>
    </rPh>
    <rPh sb="8" eb="10">
      <t>バアイ</t>
    </rPh>
    <rPh sb="11" eb="13">
      <t>テキギ</t>
    </rPh>
    <rPh sb="13" eb="14">
      <t>ギョウ</t>
    </rPh>
    <rPh sb="14" eb="16">
      <t>ツイカ</t>
    </rPh>
    <phoneticPr fontId="2"/>
  </si>
  <si>
    <r>
      <rPr>
        <sz val="11"/>
        <rFont val="ＭＳ Ｐゴシック"/>
        <family val="3"/>
        <charset val="128"/>
      </rPr>
      <t xml:space="preserve">事故件数
</t>
    </r>
    <r>
      <rPr>
        <sz val="9"/>
        <rFont val="ＭＳ Ｐゴシック"/>
        <family val="3"/>
        <charset val="128"/>
      </rPr>
      <t>（医療機関への受診を要したもの）</t>
    </r>
    <rPh sb="0" eb="2">
      <t>ジコ</t>
    </rPh>
    <rPh sb="2" eb="4">
      <t>ケンスウ</t>
    </rPh>
    <rPh sb="6" eb="8">
      <t>イリョウ</t>
    </rPh>
    <rPh sb="8" eb="10">
      <t>キカン</t>
    </rPh>
    <rPh sb="12" eb="14">
      <t>ジュシン</t>
    </rPh>
    <rPh sb="15" eb="16">
      <t>ヨウ</t>
    </rPh>
    <phoneticPr fontId="2"/>
  </si>
  <si>
    <t>申込数</t>
    <rPh sb="0" eb="2">
      <t>モウシコミ</t>
    </rPh>
    <rPh sb="2" eb="3">
      <t>スウ</t>
    </rPh>
    <phoneticPr fontId="2"/>
  </si>
  <si>
    <t>新規契約数</t>
    <rPh sb="0" eb="2">
      <t>シンキ</t>
    </rPh>
    <rPh sb="2" eb="5">
      <t>ケイヤクスウ</t>
    </rPh>
    <phoneticPr fontId="2"/>
  </si>
  <si>
    <t>契約終了数</t>
    <rPh sb="0" eb="2">
      <t>ケイヤク</t>
    </rPh>
    <rPh sb="2" eb="4">
      <t>シュウリョウ</t>
    </rPh>
    <rPh sb="4" eb="5">
      <t>スウ</t>
    </rPh>
    <phoneticPr fontId="2"/>
  </si>
  <si>
    <t>ヒヤリハット件数</t>
    <rPh sb="6" eb="8">
      <t>ケンスウ</t>
    </rPh>
    <phoneticPr fontId="2"/>
  </si>
  <si>
    <t>交通事故件数</t>
    <rPh sb="0" eb="2">
      <t>コウツウ</t>
    </rPh>
    <rPh sb="2" eb="4">
      <t>ジコ</t>
    </rPh>
    <rPh sb="4" eb="6">
      <t>ケンスウ</t>
    </rPh>
    <phoneticPr fontId="2"/>
  </si>
  <si>
    <t>（令和</t>
    <phoneticPr fontId="2"/>
  </si>
  <si>
    <t>日現在）</t>
    <rPh sb="0" eb="1">
      <t>ニチ</t>
    </rPh>
    <rPh sb="1" eb="3">
      <t>ゲンザイ</t>
    </rPh>
    <phoneticPr fontId="2"/>
  </si>
  <si>
    <t>法人代表者</t>
    <phoneticPr fontId="2"/>
  </si>
  <si>
    <t>管理者</t>
    <phoneticPr fontId="2"/>
  </si>
  <si>
    <t xml:space="preserve">令和 </t>
    <rPh sb="0" eb="2">
      <t>レイワ</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</si>
  <si>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</si>
  <si>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</si>
  <si>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</si>
  <si>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</si>
  <si>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</si>
  <si>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</si>
  <si>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</si>
  <si>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</si>
  <si>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</si>
  <si>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宿泊型自立訓練</t>
    <rPh sb="0" eb="3">
      <t>シュクハクガタ</t>
    </rPh>
    <rPh sb="3" eb="5">
      <t>ジリツ</t>
    </rPh>
    <rPh sb="5" eb="7">
      <t>クンレン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</si>
  <si>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</si>
  <si>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</si>
  <si>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　令和　　年　　月分</t>
  </si>
  <si>
    <r>
      <t>サービス等利用計画の作成状況　</t>
    </r>
    <r>
      <rPr>
        <b/>
        <sz val="12"/>
        <color indexed="10"/>
        <rFont val="ＭＳ Ｐゴシック"/>
        <family val="3"/>
        <charset val="128"/>
      </rPr>
      <t>※新規作成・計画変更問わず直近の計画の状況</t>
    </r>
    <rPh sb="18" eb="20">
      <t>サクセイ</t>
    </rPh>
    <rPh sb="21" eb="23">
      <t>ケイカク</t>
    </rPh>
    <rPh sb="31" eb="33">
      <t>ケイカク</t>
    </rPh>
    <rPh sb="34" eb="36">
      <t>ジョウキョウ</t>
    </rPh>
    <phoneticPr fontId="2"/>
  </si>
  <si>
    <t>契約日</t>
    <rPh sb="0" eb="3">
      <t>ケイヤクビ</t>
    </rPh>
    <phoneticPr fontId="2"/>
  </si>
  <si>
    <t>指定基準に関する書類</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</si>
  <si>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</si>
  <si>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</si>
  <si>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（5）</t>
    <phoneticPr fontId="2"/>
  </si>
  <si>
    <t>計画案に関するサービス担当者会議の開催日
（基準第15条第2項第12号）</t>
    <rPh sb="0" eb="2">
      <t>ケイカク</t>
    </rPh>
    <rPh sb="2" eb="3">
      <t>アン</t>
    </rPh>
    <rPh sb="4" eb="5">
      <t>カン</t>
    </rPh>
    <rPh sb="11" eb="14">
      <t>タントウシャ</t>
    </rPh>
    <rPh sb="14" eb="16">
      <t>カイギ</t>
    </rPh>
    <rPh sb="17" eb="19">
      <t>カイサイ</t>
    </rPh>
    <rPh sb="19" eb="20">
      <t>ヒ</t>
    </rPh>
    <rPh sb="22" eb="24">
      <t>キジュン</t>
    </rPh>
    <rPh sb="24" eb="25">
      <t>ダイ</t>
    </rPh>
    <rPh sb="27" eb="28">
      <t>ジョウ</t>
    </rPh>
    <rPh sb="28" eb="29">
      <t>ダイ</t>
    </rPh>
    <rPh sb="30" eb="31">
      <t>コウ</t>
    </rPh>
    <rPh sb="31" eb="32">
      <t>ダイ</t>
    </rPh>
    <rPh sb="34" eb="35">
      <t>ゴウ</t>
    </rPh>
    <phoneticPr fontId="2"/>
  </si>
  <si>
    <t>－</t>
    <phoneticPr fontId="2"/>
  </si>
  <si>
    <r>
      <t>計画案に関するサービス担当者会議の利用者への利用者本人の参加の有無</t>
    </r>
    <r>
      <rPr>
        <sz val="9"/>
        <rFont val="ＭＳ Ｐゴシック"/>
        <family val="3"/>
        <charset val="128"/>
      </rPr>
      <t xml:space="preserve">
（基準第15条第2項第12号）</t>
    </r>
    <rPh sb="0" eb="2">
      <t>ケイカク</t>
    </rPh>
    <rPh sb="2" eb="3">
      <t>アン</t>
    </rPh>
    <rPh sb="4" eb="5">
      <t>カン</t>
    </rPh>
    <rPh sb="11" eb="14">
      <t>タントウシャ</t>
    </rPh>
    <rPh sb="14" eb="16">
      <t>カイギ</t>
    </rPh>
    <rPh sb="17" eb="20">
      <t>リヨウシャ</t>
    </rPh>
    <rPh sb="22" eb="25">
      <t>リヨウシャ</t>
    </rPh>
    <rPh sb="25" eb="27">
      <t>ホンニン</t>
    </rPh>
    <rPh sb="28" eb="30">
      <t>サンカ</t>
    </rPh>
    <rPh sb="31" eb="33">
      <t>ウム</t>
    </rPh>
    <rPh sb="35" eb="37">
      <t>キジュン</t>
    </rPh>
    <rPh sb="37" eb="38">
      <t>ダイ</t>
    </rPh>
    <rPh sb="40" eb="41">
      <t>ジョウ</t>
    </rPh>
    <rPh sb="41" eb="42">
      <t>ダイ</t>
    </rPh>
    <rPh sb="43" eb="44">
      <t>コウ</t>
    </rPh>
    <rPh sb="44" eb="45">
      <t>ダイ</t>
    </rPh>
    <rPh sb="47" eb="48">
      <t>ゴウ</t>
    </rPh>
    <phoneticPr fontId="2"/>
  </si>
  <si>
    <t>高次脳機能障害支援体制加算</t>
    <rPh sb="0" eb="5">
      <t>コウジノウキノウ</t>
    </rPh>
    <rPh sb="5" eb="7">
      <t>ショウガイ</t>
    </rPh>
    <rPh sb="7" eb="9">
      <t>シエン</t>
    </rPh>
    <rPh sb="9" eb="11">
      <t>タイセイ</t>
    </rPh>
    <rPh sb="11" eb="13">
      <t>カサン</t>
    </rPh>
    <phoneticPr fontId="2"/>
  </si>
  <si>
    <t>遠隔地訪問加算</t>
    <rPh sb="0" eb="3">
      <t>エンカクチ</t>
    </rPh>
    <rPh sb="3" eb="5">
      <t>ホウモン</t>
    </rPh>
    <rPh sb="5" eb="7">
      <t>カサン</t>
    </rPh>
    <phoneticPr fontId="2"/>
  </si>
  <si>
    <t>虐待防止措置未実施減算</t>
    <phoneticPr fontId="2"/>
  </si>
  <si>
    <t>業務継続計画未策定減算</t>
    <phoneticPr fontId="2"/>
  </si>
  <si>
    <t>情報公表未報告減算</t>
    <phoneticPr fontId="2"/>
  </si>
  <si>
    <t>　①感染症に係る業務継続計画</t>
    <phoneticPr fontId="2"/>
  </si>
  <si>
    <t>策定日</t>
    <rPh sb="0" eb="3">
      <t>サクテイヒ</t>
    </rPh>
    <phoneticPr fontId="2"/>
  </si>
  <si>
    <t>　①感染症の予防及びまん延防止のための対策を検討する委員会</t>
    <rPh sb="2" eb="5">
      <t>カンセンショウ</t>
    </rPh>
    <rPh sb="6" eb="8">
      <t>ヨボウ</t>
    </rPh>
    <rPh sb="8" eb="9">
      <t>オヨ</t>
    </rPh>
    <rPh sb="12" eb="13">
      <t>エン</t>
    </rPh>
    <rPh sb="13" eb="15">
      <t>ボウシ</t>
    </rPh>
    <rPh sb="19" eb="21">
      <t>タイサク</t>
    </rPh>
    <rPh sb="22" eb="24">
      <t>ケントウ</t>
    </rPh>
    <rPh sb="26" eb="29">
      <t>イインカイ</t>
    </rPh>
    <phoneticPr fontId="2"/>
  </si>
  <si>
    <t>直近の開催日</t>
    <rPh sb="0" eb="2">
      <t>チョッキン</t>
    </rPh>
    <rPh sb="3" eb="6">
      <t>カイサイビ</t>
    </rPh>
    <phoneticPr fontId="2"/>
  </si>
  <si>
    <t>委員会結果を従業者へ周知した日</t>
    <rPh sb="0" eb="3">
      <t>イインカイ</t>
    </rPh>
    <rPh sb="3" eb="5">
      <t>ケッカ</t>
    </rPh>
    <rPh sb="6" eb="9">
      <t>ジュウギョウシャ</t>
    </rPh>
    <rPh sb="10" eb="12">
      <t>シュウチ</t>
    </rPh>
    <rPh sb="14" eb="15">
      <t>ヒ</t>
    </rPh>
    <phoneticPr fontId="2"/>
  </si>
  <si>
    <t>　②災害に係る業務継続計画</t>
    <phoneticPr fontId="2"/>
  </si>
  <si>
    <t>　②感染症の予防及びまん延防止のための指針</t>
    <rPh sb="2" eb="5">
      <t>カンセンショウ</t>
    </rPh>
    <rPh sb="6" eb="8">
      <t>ヨボウ</t>
    </rPh>
    <rPh sb="8" eb="9">
      <t>オヨ</t>
    </rPh>
    <rPh sb="12" eb="13">
      <t>エン</t>
    </rPh>
    <rPh sb="13" eb="15">
      <t>ボウシ</t>
    </rPh>
    <rPh sb="19" eb="21">
      <t>シシン</t>
    </rPh>
    <phoneticPr fontId="2"/>
  </si>
  <si>
    <t>整備状況</t>
    <rPh sb="0" eb="2">
      <t>セイビ</t>
    </rPh>
    <rPh sb="2" eb="4">
      <t>ジョウキョウ</t>
    </rPh>
    <phoneticPr fontId="2"/>
  </si>
  <si>
    <t>直近1年間の
実施回数</t>
    <rPh sb="0" eb="2">
      <t>チョッキン</t>
    </rPh>
    <rPh sb="3" eb="4">
      <t>ネン</t>
    </rPh>
    <rPh sb="4" eb="5">
      <t>アイダ</t>
    </rPh>
    <rPh sb="7" eb="9">
      <t>ジッシ</t>
    </rPh>
    <rPh sb="9" eb="11">
      <t>カイスウ</t>
    </rPh>
    <phoneticPr fontId="2"/>
  </si>
  <si>
    <t>　③感染症の予防及びまん延防止のための研修</t>
    <rPh sb="19" eb="21">
      <t>ケンシュウ</t>
    </rPh>
    <phoneticPr fontId="2"/>
  </si>
  <si>
    <t>直近の実施日</t>
    <rPh sb="0" eb="2">
      <t>チョッキン</t>
    </rPh>
    <rPh sb="3" eb="6">
      <t>ジッシビ</t>
    </rPh>
    <phoneticPr fontId="2"/>
  </si>
  <si>
    <t>　④感染症の予防及びまん延防止のための訓練</t>
    <rPh sb="19" eb="21">
      <t>クンレン</t>
    </rPh>
    <phoneticPr fontId="2"/>
  </si>
  <si>
    <t>　①虐待の防止のための対策を検討する委員会</t>
    <rPh sb="2" eb="4">
      <t>ギャクタイ</t>
    </rPh>
    <rPh sb="5" eb="7">
      <t>ボウシ</t>
    </rPh>
    <rPh sb="11" eb="13">
      <t>タイサク</t>
    </rPh>
    <rPh sb="14" eb="16">
      <t>ケントウ</t>
    </rPh>
    <phoneticPr fontId="2"/>
  </si>
  <si>
    <t>　②虐待防止担当者名</t>
    <rPh sb="2" eb="4">
      <t>ギャクタイ</t>
    </rPh>
    <rPh sb="4" eb="6">
      <t>ボウシ</t>
    </rPh>
    <rPh sb="6" eb="9">
      <t>タントウシャ</t>
    </rPh>
    <rPh sb="9" eb="10">
      <t>メイ</t>
    </rPh>
    <phoneticPr fontId="2"/>
  </si>
  <si>
    <t>担当者氏名</t>
    <rPh sb="0" eb="3">
      <t>タントウシャ</t>
    </rPh>
    <rPh sb="3" eb="5">
      <t>シメイ</t>
    </rPh>
    <phoneticPr fontId="2"/>
  </si>
  <si>
    <t>　③虐待防止のための指針</t>
    <rPh sb="2" eb="4">
      <t>ギャクタイ</t>
    </rPh>
    <rPh sb="4" eb="6">
      <t>ボウシ</t>
    </rPh>
    <rPh sb="10" eb="12">
      <t>シシン</t>
    </rPh>
    <phoneticPr fontId="2"/>
  </si>
  <si>
    <t>整備状況</t>
    <rPh sb="0" eb="4">
      <t>セイビジョウキョウ</t>
    </rPh>
    <phoneticPr fontId="2"/>
  </si>
  <si>
    <t>　④虐待防止のための研修</t>
    <rPh sb="2" eb="4">
      <t>ギャクタイ</t>
    </rPh>
    <rPh sb="4" eb="6">
      <t>ボウシ</t>
    </rPh>
    <rPh sb="10" eb="12">
      <t>ケンシュウ</t>
    </rPh>
    <phoneticPr fontId="2"/>
  </si>
  <si>
    <t>　①情報公表対象サービス等情報に係る公表（報告）
※障害福祉サービス等情報検索ウェブサイト（WAM NET）での情報公表の申請手続き</t>
    <rPh sb="18" eb="20">
      <t>コウヒョウ</t>
    </rPh>
    <rPh sb="56" eb="58">
      <t>ジョウホウ</t>
    </rPh>
    <rPh sb="61" eb="63">
      <t>シンセイ</t>
    </rPh>
    <rPh sb="63" eb="65">
      <t>テツヅ</t>
    </rPh>
    <phoneticPr fontId="2"/>
  </si>
  <si>
    <t>公表の有無</t>
    <rPh sb="0" eb="2">
      <t>コウヒョウ</t>
    </rPh>
    <rPh sb="3" eb="5">
      <t>ウム</t>
    </rPh>
    <phoneticPr fontId="2"/>
  </si>
  <si>
    <t>直近の公表年度</t>
    <rPh sb="0" eb="2">
      <t>チョッキン</t>
    </rPh>
    <rPh sb="3" eb="5">
      <t>コウヒョウ</t>
    </rPh>
    <rPh sb="5" eb="7">
      <t>ネンド</t>
    </rPh>
    <phoneticPr fontId="2"/>
  </si>
  <si>
    <t>（４）　情報公表</t>
    <rPh sb="4" eb="6">
      <t>ジョウホウ</t>
    </rPh>
    <rPh sb="6" eb="8">
      <t>コウヒョウ</t>
    </rPh>
    <phoneticPr fontId="2"/>
  </si>
  <si>
    <t>（１）　苦情処理の状況（直近１年の状況）</t>
    <rPh sb="4" eb="6">
      <t>クジョウ</t>
    </rPh>
    <rPh sb="6" eb="8">
      <t>ショリ</t>
    </rPh>
    <rPh sb="9" eb="11">
      <t>ジョウキョウ</t>
    </rPh>
    <phoneticPr fontId="2"/>
  </si>
  <si>
    <t>（２）　事故等の状況（直近１年の状況）</t>
    <rPh sb="4" eb="6">
      <t>ジコ</t>
    </rPh>
    <rPh sb="6" eb="7">
      <t>トウ</t>
    </rPh>
    <rPh sb="8" eb="10">
      <t>ジョウキョウ</t>
    </rPh>
    <phoneticPr fontId="2"/>
  </si>
  <si>
    <t>（３）　利用申込み・契約解除の状況（直近１年の状況）</t>
    <rPh sb="4" eb="6">
      <t>リヨウ</t>
    </rPh>
    <rPh sb="6" eb="8">
      <t>モウシコ</t>
    </rPh>
    <rPh sb="10" eb="12">
      <t>ケイヤク</t>
    </rPh>
    <rPh sb="12" eb="14">
      <t>カイジョ</t>
    </rPh>
    <rPh sb="15" eb="17">
      <t>ジョウキョウ</t>
    </rPh>
    <phoneticPr fontId="2"/>
  </si>
  <si>
    <t>※申込数　⇒　利用の申込があった数
※新規契約数　⇒　申込数のうち、実際に契約をした数</t>
    <rPh sb="1" eb="4">
      <t>モウシコミスウ</t>
    </rPh>
    <rPh sb="7" eb="9">
      <t>リヨウ</t>
    </rPh>
    <rPh sb="10" eb="12">
      <t>モウシコミ</t>
    </rPh>
    <rPh sb="16" eb="17">
      <t>カズ</t>
    </rPh>
    <rPh sb="19" eb="24">
      <t>シンキケイヤクスウ</t>
    </rPh>
    <rPh sb="27" eb="29">
      <t>モウシコミ</t>
    </rPh>
    <rPh sb="29" eb="30">
      <t>スウ</t>
    </rPh>
    <rPh sb="34" eb="36">
      <t>ジッサイ</t>
    </rPh>
    <rPh sb="37" eb="39">
      <t>ケイヤク</t>
    </rPh>
    <rPh sb="42" eb="43">
      <t>カズ</t>
    </rPh>
    <phoneticPr fontId="2"/>
  </si>
  <si>
    <t>機能強化型（継続）サービス利用支援費</t>
    <rPh sb="0" eb="2">
      <t>キノウ</t>
    </rPh>
    <rPh sb="2" eb="5">
      <t>キョウカガタ</t>
    </rPh>
    <rPh sb="6" eb="8">
      <t>ケイゾク</t>
    </rPh>
    <rPh sb="13" eb="15">
      <t>リヨウ</t>
    </rPh>
    <rPh sb="15" eb="17">
      <t>シエン</t>
    </rPh>
    <rPh sb="17" eb="18">
      <t>ヒ</t>
    </rPh>
    <phoneticPr fontId="2"/>
  </si>
  <si>
    <t>（継続）サービス利用支援費</t>
    <rPh sb="1" eb="3">
      <t>ケイゾク</t>
    </rPh>
    <rPh sb="8" eb="10">
      <t>リヨウ</t>
    </rPh>
    <rPh sb="10" eb="12">
      <t>シエン</t>
    </rPh>
    <rPh sb="12" eb="13">
      <t>ヒ</t>
    </rPh>
    <phoneticPr fontId="2"/>
  </si>
  <si>
    <t>地域生活支援拠点等機能強化加算</t>
    <phoneticPr fontId="2"/>
  </si>
  <si>
    <t>・特に指定のあるもの以外は、運営指導実施予定日の属する月の前々月末時点で記入してください。</t>
    <rPh sb="14" eb="16">
      <t>ウンエイ</t>
    </rPh>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</si>
  <si>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・指導対象は、基本的に運営指導を行う前年度から指導日の当月までが原則となりますが、さかのぼって資料を求める場合があります。</t>
    <rPh sb="132" eb="133">
      <t>モト</t>
    </rPh>
    <rPh sb="155" eb="157">
      <t>ウンエイ</t>
    </rPh>
    <rPh sb="176" eb="178">
      <t>ゲンソク</t>
    </rPh>
    <rPh sb="197" eb="199">
      <t>バアイ</t>
    </rPh>
    <phoneticPr fontId="2"/>
  </si>
  <si>
    <t>運営指導年月日</t>
    <rPh sb="0" eb="2">
      <t>ウンエイ</t>
    </rPh>
    <rPh sb="2" eb="4">
      <t>シドウ</t>
    </rPh>
    <rPh sb="4" eb="7">
      <t>ネンガッピ</t>
    </rPh>
    <phoneticPr fontId="2"/>
  </si>
  <si>
    <t>※運営指導実施月の３か月前から過去6か月の月毎の実績を入力してください。（例：運営指導実施月が2月の場合は、6月～11月の実績）</t>
    <rPh sb="1" eb="3">
      <t>ウンエイ</t>
    </rPh>
    <rPh sb="3" eb="5">
      <t>シドウ</t>
    </rPh>
    <rPh sb="5" eb="7">
      <t>ジッシ</t>
    </rPh>
    <rPh sb="7" eb="8">
      <t>ツキ</t>
    </rPh>
    <rPh sb="11" eb="12">
      <t>ツキ</t>
    </rPh>
    <rPh sb="12" eb="13">
      <t>マエ</t>
    </rPh>
    <rPh sb="15" eb="17">
      <t>カコ</t>
    </rPh>
    <rPh sb="19" eb="20">
      <t>ツキ</t>
    </rPh>
    <rPh sb="21" eb="23">
      <t>ツキゴト</t>
    </rPh>
    <rPh sb="24" eb="26">
      <t>ジッセキ</t>
    </rPh>
    <rPh sb="27" eb="29">
      <t>ニュウリョク</t>
    </rPh>
    <rPh sb="37" eb="38">
      <t>レイ</t>
    </rPh>
    <rPh sb="39" eb="41">
      <t>ウンエイ</t>
    </rPh>
    <rPh sb="41" eb="43">
      <t>シドウ</t>
    </rPh>
    <rPh sb="43" eb="45">
      <t>ジッシ</t>
    </rPh>
    <rPh sb="45" eb="46">
      <t>ヅキ</t>
    </rPh>
    <rPh sb="48" eb="49">
      <t>ツキ</t>
    </rPh>
    <rPh sb="50" eb="52">
      <t>バアイ</t>
    </rPh>
    <rPh sb="55" eb="56">
      <t>ツキ</t>
    </rPh>
    <rPh sb="59" eb="60">
      <t>ツキ</t>
    </rPh>
    <rPh sb="61" eb="63">
      <t>ジッセキ</t>
    </rPh>
    <phoneticPr fontId="2"/>
  </si>
  <si>
    <t>障害福祉サービス事業者（障害者・児施設、事業者）業務管理体制に係る一般検査調書</t>
    <phoneticPr fontId="2"/>
  </si>
  <si>
    <t>【本検査の趣旨について】
業務管理体制の整備については、不正行為を未然に防止し利用者の保護と障害福祉サービス等の運営の適正化を図るため、事業者に対して義務付けられたものです。</t>
    <rPh sb="1" eb="4">
      <t>ホンケンサ</t>
    </rPh>
    <rPh sb="5" eb="7">
      <t>シュシ</t>
    </rPh>
    <phoneticPr fontId="2"/>
  </si>
  <si>
    <t>○黄色着色セルについて入力をお願いします。</t>
    <rPh sb="1" eb="3">
      <t>キイロ</t>
    </rPh>
    <rPh sb="3" eb="5">
      <t>チャクショク</t>
    </rPh>
    <rPh sb="11" eb="13">
      <t>ニュウリョク</t>
    </rPh>
    <rPh sb="15" eb="16">
      <t>ネガ</t>
    </rPh>
    <phoneticPr fontId="2"/>
  </si>
  <si>
    <t>自己点検日</t>
    <rPh sb="0" eb="2">
      <t>ジコ</t>
    </rPh>
    <rPh sb="2" eb="4">
      <t>テンケン</t>
    </rPh>
    <phoneticPr fontId="2"/>
  </si>
  <si>
    <t>令和　　年　　月　　日（　）</t>
    <phoneticPr fontId="2"/>
  </si>
  <si>
    <t>検査日</t>
    <rPh sb="0" eb="2">
      <t>ケンサ</t>
    </rPh>
    <rPh sb="2" eb="3">
      <t>ビ</t>
    </rPh>
    <phoneticPr fontId="2"/>
  </si>
  <si>
    <t>令和　　年　　月　　日（　）</t>
  </si>
  <si>
    <t>している</t>
    <phoneticPr fontId="2"/>
  </si>
  <si>
    <t>行っている</t>
    <rPh sb="0" eb="1">
      <t>オコナ</t>
    </rPh>
    <phoneticPr fontId="2"/>
  </si>
  <si>
    <t>有</t>
    <rPh sb="0" eb="1">
      <t>アリ</t>
    </rPh>
    <phoneticPr fontId="2"/>
  </si>
  <si>
    <t>法人名</t>
  </si>
  <si>
    <t>事業者（法人）番号</t>
  </si>
  <si>
    <t>静岡県</t>
    <rPh sb="0" eb="3">
      <t>シズオカケン</t>
    </rPh>
    <phoneticPr fontId="2"/>
  </si>
  <si>
    <t>していない</t>
    <phoneticPr fontId="2"/>
  </si>
  <si>
    <t>行っていない</t>
    <rPh sb="0" eb="1">
      <t>オコナ</t>
    </rPh>
    <phoneticPr fontId="2"/>
  </si>
  <si>
    <t>無</t>
    <rPh sb="0" eb="1">
      <t>ナ</t>
    </rPh>
    <phoneticPr fontId="2"/>
  </si>
  <si>
    <t>対応者氏名</t>
  </si>
  <si>
    <t>法令遵守責任者氏名</t>
  </si>
  <si>
    <t>（法人役職名：　　　　　）</t>
    <rPh sb="1" eb="3">
      <t>ホウジン</t>
    </rPh>
    <rPh sb="3" eb="6">
      <t>ヤクショクメイ</t>
    </rPh>
    <phoneticPr fontId="2"/>
  </si>
  <si>
    <t>厚生労働省</t>
    <rPh sb="0" eb="5">
      <t>コウセイロウドウショウ</t>
    </rPh>
    <phoneticPr fontId="2"/>
  </si>
  <si>
    <t>事業所一覧</t>
    <rPh sb="0" eb="3">
      <t>ジギョウショ</t>
    </rPh>
    <rPh sb="3" eb="5">
      <t>イチラン</t>
    </rPh>
    <phoneticPr fontId="2"/>
  </si>
  <si>
    <r>
      <t>事業所数　（　　　　ヶ所）　　　　　　　　　　　　　　　　　　　　　　　　　　　　　　　　　　　　　　　　　　　　　　　　　　　　　　　　　　　　　　　　　　　　　　　　　　　　　　　　　　　　　　　　　　　　　　　　　　　　　　　　　　　　　　　　　　　　　　　　　　　　　　　　　　　　　　　　　　　　　　　　　　※法人が運営する</t>
    </r>
    <r>
      <rPr>
        <b/>
        <u/>
        <sz val="10.5"/>
        <rFont val="ＭＳ 明朝"/>
        <family val="1"/>
        <charset val="128"/>
      </rPr>
      <t>障害福祉関係の施設・事業所全て</t>
    </r>
    <r>
      <rPr>
        <b/>
        <sz val="10.5"/>
        <rFont val="ＭＳ 明朝"/>
        <family val="1"/>
        <charset val="128"/>
      </rPr>
      <t>について、事業所名、サービス名、指定年月日、事業所番号、事業所所在地が分かる資料を添付してください。（任意様式）　</t>
    </r>
    <rPh sb="0" eb="4">
      <t>ジギョウショスウ</t>
    </rPh>
    <rPh sb="160" eb="162">
      <t>ホウジン</t>
    </rPh>
    <rPh sb="163" eb="165">
      <t>ウンエイ</t>
    </rPh>
    <rPh sb="167" eb="173">
      <t>ショウガイフクシカンケイ</t>
    </rPh>
    <rPh sb="174" eb="176">
      <t>シセツ</t>
    </rPh>
    <rPh sb="177" eb="180">
      <t>ジギョウショ</t>
    </rPh>
    <rPh sb="180" eb="181">
      <t>スベ</t>
    </rPh>
    <rPh sb="187" eb="190">
      <t>ジギョウショ</t>
    </rPh>
    <rPh sb="190" eb="191">
      <t>メイ</t>
    </rPh>
    <rPh sb="196" eb="197">
      <t>メイ</t>
    </rPh>
    <rPh sb="198" eb="203">
      <t>シテイネンガッピ</t>
    </rPh>
    <rPh sb="204" eb="207">
      <t>ジギョウショ</t>
    </rPh>
    <rPh sb="207" eb="209">
      <t>バンゴウ</t>
    </rPh>
    <rPh sb="210" eb="213">
      <t>ジギョウショ</t>
    </rPh>
    <rPh sb="213" eb="216">
      <t>ショザイチ</t>
    </rPh>
    <rPh sb="217" eb="218">
      <t>ワ</t>
    </rPh>
    <rPh sb="220" eb="222">
      <t>シリョウ</t>
    </rPh>
    <rPh sb="223" eb="225">
      <t>テンプ</t>
    </rPh>
    <rPh sb="233" eb="235">
      <t>ニンイ</t>
    </rPh>
    <rPh sb="235" eb="237">
      <t>ヨウシキ</t>
    </rPh>
    <phoneticPr fontId="2"/>
  </si>
  <si>
    <t>項目</t>
  </si>
  <si>
    <t>対象</t>
  </si>
  <si>
    <t>確認事項</t>
    <rPh sb="0" eb="2">
      <t>カクニン</t>
    </rPh>
    <rPh sb="2" eb="4">
      <t>ジコウ</t>
    </rPh>
    <phoneticPr fontId="2"/>
  </si>
  <si>
    <t>自己点検結果</t>
    <rPh sb="0" eb="2">
      <t>ジコ</t>
    </rPh>
    <rPh sb="2" eb="4">
      <t>テンケン</t>
    </rPh>
    <rPh sb="4" eb="6">
      <t>ケッカ</t>
    </rPh>
    <phoneticPr fontId="2"/>
  </si>
  <si>
    <t>市聴取結果</t>
    <rPh sb="0" eb="1">
      <t>シ</t>
    </rPh>
    <rPh sb="1" eb="3">
      <t>チョウシュ</t>
    </rPh>
    <rPh sb="3" eb="5">
      <t>ケッカ</t>
    </rPh>
    <phoneticPr fontId="2"/>
  </si>
  <si>
    <t>確認書類</t>
  </si>
  <si>
    <t>Ⅰ届出</t>
    <rPh sb="1" eb="3">
      <t>トドケデ</t>
    </rPh>
    <phoneticPr fontId="2"/>
  </si>
  <si>
    <t>全て</t>
  </si>
  <si>
    <t>業務管理体制の整備についての届出を監督庁に提出しているか。</t>
    <phoneticPr fontId="2"/>
  </si>
  <si>
    <t>届出日：</t>
    <rPh sb="0" eb="2">
      <t>トドケデ</t>
    </rPh>
    <rPh sb="2" eb="3">
      <t>ビ</t>
    </rPh>
    <phoneticPr fontId="2"/>
  </si>
  <si>
    <t>【例】
・整備事項届出書（原本、写）</t>
    <phoneticPr fontId="2"/>
  </si>
  <si>
    <t>届出先：</t>
    <rPh sb="0" eb="3">
      <t>トドケデサキ</t>
    </rPh>
    <phoneticPr fontId="2"/>
  </si>
  <si>
    <t>Ⅱ体制の整備</t>
    <rPh sb="1" eb="3">
      <t>タイセイ</t>
    </rPh>
    <rPh sb="4" eb="6">
      <t>セイビ</t>
    </rPh>
    <phoneticPr fontId="2"/>
  </si>
  <si>
    <t>各届出種別ごとに必要な体制は整備されているか。</t>
    <phoneticPr fontId="2"/>
  </si>
  <si>
    <t>【例】
・役員会議事録・資料
・職員会議録・資料</t>
    <phoneticPr fontId="2"/>
  </si>
  <si>
    <t>◎法令遵守責任者の設置　</t>
  </si>
  <si>
    <t>①法令等遵守について法人内部（役職員）に周知していますか。</t>
    <phoneticPr fontId="2"/>
  </si>
  <si>
    <t>直近周知日：</t>
    <rPh sb="0" eb="2">
      <t>チョッキン</t>
    </rPh>
    <rPh sb="2" eb="4">
      <t>シュウチ</t>
    </rPh>
    <rPh sb="4" eb="5">
      <t>ビ</t>
    </rPh>
    <phoneticPr fontId="2"/>
  </si>
  <si>
    <t>②法令遵守責任者の役割や業務内容について法人内部（役職員）に周知していますか。</t>
    <phoneticPr fontId="2"/>
  </si>
  <si>
    <t>※事業所数
20～99</t>
    <phoneticPr fontId="2"/>
  </si>
  <si>
    <t>○法令遵守規程の整備</t>
  </si>
  <si>
    <t>【例】
・法令遵守規程</t>
    <phoneticPr fontId="2"/>
  </si>
  <si>
    <t>①法令遵守規程を整備していますか。また、規程の内容を法人内部（役職員）に周知していますか。</t>
    <rPh sb="8" eb="10">
      <t>セイビ</t>
    </rPh>
    <rPh sb="20" eb="22">
      <t>キテイ</t>
    </rPh>
    <rPh sb="23" eb="24">
      <t>ナイ</t>
    </rPh>
    <phoneticPr fontId="2"/>
  </si>
  <si>
    <t>※事業所数100～</t>
  </si>
  <si>
    <t>○業務執行の状況の監査の定期的な実施</t>
  </si>
  <si>
    <t>【例】
・監査実施記録</t>
    <phoneticPr fontId="2"/>
  </si>
  <si>
    <t>①監査の実施（受検）状況を教えてください。</t>
    <rPh sb="7" eb="9">
      <t>ジュケン</t>
    </rPh>
    <phoneticPr fontId="2"/>
  </si>
  <si>
    <t>直近監査日：</t>
    <rPh sb="0" eb="2">
      <t>チョッキン</t>
    </rPh>
    <rPh sb="2" eb="4">
      <t>カンサ</t>
    </rPh>
    <rPh sb="4" eb="5">
      <t>ビ</t>
    </rPh>
    <phoneticPr fontId="2"/>
  </si>
  <si>
    <t>Ⅲ変更届出</t>
    <rPh sb="1" eb="3">
      <t>ヘンコウ</t>
    </rPh>
    <rPh sb="3" eb="4">
      <t>トド</t>
    </rPh>
    <rPh sb="4" eb="5">
      <t>デ</t>
    </rPh>
    <phoneticPr fontId="2"/>
  </si>
  <si>
    <t>業務管理体制の整備に関する届出を行った事業者は、事業者の名称及び主たる事務所の所在地その他届出事項に変更があったときは、遅滞なく、その旨を監督庁に届け出ているか。</t>
    <phoneticPr fontId="2"/>
  </si>
  <si>
    <t>【例】
・業務管理変更事項届出書（写）</t>
    <phoneticPr fontId="2"/>
  </si>
  <si>
    <t>①業務管理体制の届出事項に変更はないですか。変更した場合は届け出ていますか。</t>
    <phoneticPr fontId="2"/>
  </si>
  <si>
    <t>変更の有無</t>
    <rPh sb="0" eb="2">
      <t>ヘンコウ</t>
    </rPh>
    <rPh sb="3" eb="5">
      <t>ウム</t>
    </rPh>
    <phoneticPr fontId="2"/>
  </si>
  <si>
    <t>直近の変更届出日：</t>
    <rPh sb="0" eb="2">
      <t>チョッキン</t>
    </rPh>
    <rPh sb="3" eb="5">
      <t>ヘンコウ</t>
    </rPh>
    <rPh sb="5" eb="7">
      <t>トドケデ</t>
    </rPh>
    <rPh sb="7" eb="8">
      <t>ビ</t>
    </rPh>
    <phoneticPr fontId="2"/>
  </si>
  <si>
    <t>Ⅳ監督庁</t>
    <rPh sb="1" eb="4">
      <t>カントクチョウ</t>
    </rPh>
    <phoneticPr fontId="2"/>
  </si>
  <si>
    <r>
      <t>各届出種別における業務管理体制監督庁が変更した場合には、区分変更届を</t>
    </r>
    <r>
      <rPr>
        <b/>
        <u/>
        <sz val="9"/>
        <rFont val="ＭＳ 明朝"/>
        <family val="1"/>
        <charset val="128"/>
      </rPr>
      <t>変更前</t>
    </r>
    <r>
      <rPr>
        <sz val="9"/>
        <rFont val="ＭＳ 明朝"/>
        <family val="1"/>
        <charset val="128"/>
      </rPr>
      <t>及び変更後の監督庁にそれぞれ届け出ているか。</t>
    </r>
    <phoneticPr fontId="2"/>
  </si>
  <si>
    <t>Ⅴ具体的取組・運用状況</t>
    <rPh sb="1" eb="4">
      <t>グタイテキ</t>
    </rPh>
    <rPh sb="4" eb="6">
      <t>トリクミ</t>
    </rPh>
    <rPh sb="7" eb="11">
      <t>ウンヨウジョウキョウ</t>
    </rPh>
    <phoneticPr fontId="2"/>
  </si>
  <si>
    <t>以下の業務は、事業者において、業務管理体制（法令等遵守）の取組対象・運用対象として行われているか。</t>
    <phoneticPr fontId="2"/>
  </si>
  <si>
    <t>【例】
・事務分担表
・法人内内部通報要領
・法人内事故報告要領
・苦情・相談要領
・就業規則
・研修受講記録　等</t>
    <phoneticPr fontId="2"/>
  </si>
  <si>
    <t xml:space="preserve">①サービスの実施内容、給付費の請求内容等の確認を行っている。 </t>
    <phoneticPr fontId="2"/>
  </si>
  <si>
    <t>②内部通報・事故報告に対応している。</t>
    <phoneticPr fontId="2"/>
  </si>
  <si>
    <t>③利用者等からの相談・苦情に対応している。</t>
    <phoneticPr fontId="2"/>
  </si>
  <si>
    <t>④労働関係法規についても遵守対象としている。</t>
    <phoneticPr fontId="2"/>
  </si>
  <si>
    <t>⑤法令等遵守についての研修等を事業者内で実施している。又は、外部研修等に参加している。</t>
    <phoneticPr fontId="2"/>
  </si>
  <si>
    <t>直近実施日：</t>
    <rPh sb="0" eb="2">
      <t>チョッキン</t>
    </rPh>
    <rPh sb="2" eb="4">
      <t>ジッシ</t>
    </rPh>
    <rPh sb="4" eb="5">
      <t>ビ</t>
    </rPh>
    <phoneticPr fontId="2"/>
  </si>
  <si>
    <t>⑥行政・関係団体等からの情報を事業者関係部署等に周知している。</t>
    <phoneticPr fontId="2"/>
  </si>
  <si>
    <t>⑦その他業務管理体制（法令等遵守）として取り組んでいるもの</t>
    <phoneticPr fontId="2"/>
  </si>
  <si>
    <t>　③-1業務継続計画に基づく研修の実施（感染症）</t>
    <rPh sb="11" eb="12">
      <t>モト</t>
    </rPh>
    <rPh sb="14" eb="16">
      <t>ケンシュウ</t>
    </rPh>
    <rPh sb="17" eb="19">
      <t>ジッシ</t>
    </rPh>
    <rPh sb="20" eb="23">
      <t>カンセンショウ</t>
    </rPh>
    <phoneticPr fontId="2"/>
  </si>
  <si>
    <t>　③-2業務継続計画に基づく研修の実施（災害）</t>
    <phoneticPr fontId="2"/>
  </si>
  <si>
    <t>　④-1業務継続計画に基づく訓練の実施（感染症）</t>
    <rPh sb="11" eb="12">
      <t>モト</t>
    </rPh>
    <rPh sb="14" eb="16">
      <t>クンレン</t>
    </rPh>
    <rPh sb="17" eb="19">
      <t>ジッシ</t>
    </rPh>
    <rPh sb="20" eb="23">
      <t>カンセンショウ</t>
    </rPh>
    <phoneticPr fontId="2"/>
  </si>
  <si>
    <t>　④-2業務継続計画に基づく訓練の実施（災害）</t>
    <rPh sb="11" eb="12">
      <t>モト</t>
    </rPh>
    <rPh sb="14" eb="16">
      <t>クンレン</t>
    </rPh>
    <rPh sb="17" eb="19">
      <t>ジッシ</t>
    </rPh>
    <rPh sb="20" eb="22">
      <t>サイガイ</t>
    </rPh>
    <phoneticPr fontId="2"/>
  </si>
  <si>
    <t>（３）虐待の防止</t>
    <rPh sb="3" eb="5">
      <t>ギャクタイ</t>
    </rPh>
    <rPh sb="6" eb="8">
      <t>ボウシ</t>
    </rPh>
    <phoneticPr fontId="2"/>
  </si>
  <si>
    <t>サービス担当者会義を踏まえた計画案の利用者等への説明、同意日
（基準第15条第2項第13号）</t>
    <rPh sb="4" eb="7">
      <t>タントウシャ</t>
    </rPh>
    <rPh sb="7" eb="8">
      <t>カイ</t>
    </rPh>
    <rPh sb="8" eb="9">
      <t>ギ</t>
    </rPh>
    <rPh sb="10" eb="11">
      <t>フ</t>
    </rPh>
    <rPh sb="14" eb="16">
      <t>ケイカク</t>
    </rPh>
    <rPh sb="16" eb="17">
      <t>アン</t>
    </rPh>
    <rPh sb="18" eb="21">
      <t>リヨウシャ</t>
    </rPh>
    <rPh sb="21" eb="22">
      <t>トウ</t>
    </rPh>
    <rPh sb="24" eb="26">
      <t>セツメイ</t>
    </rPh>
    <rPh sb="27" eb="29">
      <t>ドウイ</t>
    </rPh>
    <rPh sb="29" eb="30">
      <t>ヒ</t>
    </rPh>
    <rPh sb="32" eb="34">
      <t>キジュン</t>
    </rPh>
    <rPh sb="34" eb="35">
      <t>ダイ</t>
    </rPh>
    <rPh sb="37" eb="38">
      <t>ジョウ</t>
    </rPh>
    <rPh sb="38" eb="39">
      <t>ダイ</t>
    </rPh>
    <rPh sb="40" eb="41">
      <t>コウ</t>
    </rPh>
    <rPh sb="41" eb="42">
      <t>ダイ</t>
    </rPh>
    <rPh sb="44" eb="45">
      <t>ゴウ</t>
    </rPh>
    <phoneticPr fontId="2"/>
  </si>
  <si>
    <t>計画の利用者等への交付日
（基準第15条第2項第14号）</t>
    <rPh sb="0" eb="2">
      <t>ケイカク</t>
    </rPh>
    <rPh sb="3" eb="6">
      <t>リヨウシャ</t>
    </rPh>
    <rPh sb="6" eb="7">
      <t>トウ</t>
    </rPh>
    <rPh sb="9" eb="11">
      <t>コウフ</t>
    </rPh>
    <rPh sb="11" eb="12">
      <t>ヒ</t>
    </rPh>
    <rPh sb="14" eb="16">
      <t>キジュン</t>
    </rPh>
    <rPh sb="16" eb="17">
      <t>ダイ</t>
    </rPh>
    <rPh sb="19" eb="20">
      <t>ジョウ</t>
    </rPh>
    <rPh sb="20" eb="21">
      <t>ダイ</t>
    </rPh>
    <rPh sb="22" eb="23">
      <t>コウ</t>
    </rPh>
    <rPh sb="23" eb="24">
      <t>ダイ</t>
    </rPh>
    <rPh sb="26" eb="27">
      <t>ゴウ</t>
    </rPh>
    <phoneticPr fontId="2"/>
  </si>
  <si>
    <t>サービス提供事業所（担当者）への
交付
（基準第15条第2項第14号）</t>
    <rPh sb="4" eb="6">
      <t>テイキョウ</t>
    </rPh>
    <rPh sb="6" eb="8">
      <t>ジギョウ</t>
    </rPh>
    <rPh sb="8" eb="9">
      <t>ショ</t>
    </rPh>
    <rPh sb="10" eb="13">
      <t>タントウシャ</t>
    </rPh>
    <rPh sb="17" eb="19">
      <t>コウフ</t>
    </rPh>
    <phoneticPr fontId="2"/>
  </si>
  <si>
    <t>※</t>
    <phoneticPr fontId="71"/>
  </si>
  <si>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71"/>
  </si>
  <si>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69"/>
  </si>
  <si>
    <t>夜勤の時間帯</t>
    <rPh sb="0" eb="2">
      <t>ヤキン</t>
    </rPh>
    <rPh sb="3" eb="6">
      <t>ジカンタイ</t>
    </rPh>
    <phoneticPr fontId="69"/>
  </si>
  <si>
    <t>開始</t>
    <rPh sb="0" eb="2">
      <t>カイシ</t>
    </rPh>
    <phoneticPr fontId="69"/>
  </si>
  <si>
    <t>終了</t>
    <rPh sb="0" eb="2">
      <t>シュウリョウ</t>
    </rPh>
    <phoneticPr fontId="69"/>
  </si>
  <si>
    <t>→</t>
    <phoneticPr fontId="71"/>
  </si>
  <si>
    <t>～</t>
    <phoneticPr fontId="69"/>
  </si>
  <si>
    <t>勤務時間</t>
    <rPh sb="0" eb="2">
      <t>キンム</t>
    </rPh>
    <rPh sb="2" eb="4">
      <t>ジカン</t>
    </rPh>
    <phoneticPr fontId="69"/>
  </si>
  <si>
    <t>日中の時間帯</t>
    <rPh sb="0" eb="2">
      <t>ニッチュウ</t>
    </rPh>
    <rPh sb="3" eb="6">
      <t>ジカンタイ</t>
    </rPh>
    <phoneticPr fontId="69"/>
  </si>
  <si>
    <t>日中の勤務時間</t>
    <rPh sb="0" eb="2">
      <t>ニッチュウ</t>
    </rPh>
    <rPh sb="3" eb="5">
      <t>キンム</t>
    </rPh>
    <rPh sb="5" eb="7">
      <t>ジカン</t>
    </rPh>
    <phoneticPr fontId="69"/>
  </si>
  <si>
    <t>夜間以外の</t>
    <rPh sb="0" eb="2">
      <t>ヤカン</t>
    </rPh>
    <rPh sb="2" eb="4">
      <t>イガイ</t>
    </rPh>
    <phoneticPr fontId="69"/>
  </si>
  <si>
    <t>記号</t>
    <rPh sb="0" eb="2">
      <t>キゴウ</t>
    </rPh>
    <phoneticPr fontId="69"/>
  </si>
  <si>
    <t>終業時間</t>
    <rPh sb="0" eb="2">
      <t>シュウギョウ</t>
    </rPh>
    <rPh sb="2" eb="4">
      <t>ジカン</t>
    </rPh>
    <phoneticPr fontId="69"/>
  </si>
  <si>
    <t>うち、休憩時間</t>
    <rPh sb="3" eb="5">
      <t>キュウケイ</t>
    </rPh>
    <rPh sb="5" eb="7">
      <t>ジカン</t>
    </rPh>
    <phoneticPr fontId="69"/>
  </si>
  <si>
    <t>勤務体系</t>
    <rPh sb="0" eb="2">
      <t>キンム</t>
    </rPh>
    <rPh sb="2" eb="4">
      <t>タイケイ</t>
    </rPh>
    <phoneticPr fontId="69"/>
  </si>
  <si>
    <t>勤務時間計</t>
    <rPh sb="0" eb="2">
      <t>キンム</t>
    </rPh>
    <rPh sb="2" eb="4">
      <t>ジカン</t>
    </rPh>
    <rPh sb="4" eb="5">
      <t>ケイ</t>
    </rPh>
    <phoneticPr fontId="69"/>
  </si>
  <si>
    <t>a</t>
    <phoneticPr fontId="71"/>
  </si>
  <si>
    <t>：</t>
    <phoneticPr fontId="69"/>
  </si>
  <si>
    <t>（</t>
    <phoneticPr fontId="69"/>
  </si>
  <si>
    <t>）</t>
    <phoneticPr fontId="69"/>
  </si>
  <si>
    <t>b</t>
    <phoneticPr fontId="71"/>
  </si>
  <si>
    <t>c</t>
    <phoneticPr fontId="71"/>
  </si>
  <si>
    <t>休</t>
    <rPh sb="0" eb="1">
      <t>ヤス</t>
    </rPh>
    <phoneticPr fontId="69"/>
  </si>
  <si>
    <t>-</t>
    <phoneticPr fontId="69"/>
  </si>
  <si>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69"/>
  </si>
  <si>
    <t>注２　行が不足する場合は、適宜３１行目以降をコピーして行を追加してください。</t>
    <rPh sb="0" eb="1">
      <t>チュウ</t>
    </rPh>
    <phoneticPr fontId="69"/>
  </si>
  <si>
    <t>サービス種別</t>
    <rPh sb="4" eb="6">
      <t>シュベツ</t>
    </rPh>
    <phoneticPr fontId="90"/>
  </si>
  <si>
    <t>一般相談支援事業</t>
    <rPh sb="2" eb="4">
      <t>ソウダン</t>
    </rPh>
    <rPh sb="4" eb="6">
      <t>シエン</t>
    </rPh>
    <rPh sb="6" eb="8">
      <t>ジギョウ</t>
    </rPh>
    <phoneticPr fontId="2"/>
  </si>
  <si>
    <t>（色付きのセルのみ入力/選択してください。）</t>
    <rPh sb="1" eb="3">
      <t>イロツ</t>
    </rPh>
    <rPh sb="9" eb="11">
      <t>ニュウリョク</t>
    </rPh>
    <rPh sb="12" eb="14">
      <t>センタク</t>
    </rPh>
    <phoneticPr fontId="69"/>
  </si>
  <si>
    <t>月</t>
    <rPh sb="0" eb="1">
      <t>ゲツ</t>
    </rPh>
    <phoneticPr fontId="2"/>
  </si>
  <si>
    <t>事業所名</t>
    <rPh sb="0" eb="3">
      <t>ジギョウショ</t>
    </rPh>
    <rPh sb="3" eb="4">
      <t>メイ</t>
    </rPh>
    <phoneticPr fontId="90"/>
  </si>
  <si>
    <t>(1)記載する期間</t>
    <rPh sb="3" eb="5">
      <t>キサイ</t>
    </rPh>
    <rPh sb="7" eb="9">
      <t>キカン</t>
    </rPh>
    <phoneticPr fontId="2"/>
  </si>
  <si>
    <t>(2)予定/実績の別</t>
    <rPh sb="3" eb="5">
      <t>ヨテイ</t>
    </rPh>
    <rPh sb="6" eb="8">
      <t>ジッセキ</t>
    </rPh>
    <rPh sb="9" eb="10">
      <t>ベツ</t>
    </rPh>
    <phoneticPr fontId="2"/>
  </si>
  <si>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90"/>
  </si>
  <si>
    <t>時間/週</t>
    <rPh sb="0" eb="2">
      <t>ジカン</t>
    </rPh>
    <rPh sb="3" eb="4">
      <t>シュウ</t>
    </rPh>
    <phoneticPr fontId="2"/>
  </si>
  <si>
    <t>時間/月</t>
    <rPh sb="0" eb="2">
      <t>ジカン</t>
    </rPh>
    <rPh sb="3" eb="4">
      <t>ツキ</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</si>
  <si>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90"/>
  </si>
  <si>
    <t>合計</t>
    <rPh sb="0" eb="2">
      <t>ゴウケイ</t>
    </rPh>
    <phoneticPr fontId="69"/>
  </si>
  <si>
    <t>専従</t>
    <rPh sb="0" eb="2">
      <t>センジュウ</t>
    </rPh>
    <phoneticPr fontId="2"/>
  </si>
  <si>
    <t>兼務</t>
    <rPh sb="0" eb="2">
      <t>ケンム</t>
    </rPh>
    <phoneticPr fontId="2"/>
  </si>
  <si>
    <t>専従</t>
    <rPh sb="0" eb="2">
      <t>センジュウ</t>
    </rPh>
    <phoneticPr fontId="69"/>
  </si>
  <si>
    <t>兼務</t>
    <rPh sb="0" eb="2">
      <t>ケンム</t>
    </rPh>
    <phoneticPr fontId="69"/>
  </si>
  <si>
    <t>専従</t>
    <rPh sb="0" eb="2">
      <t>センジュウ</t>
    </rPh>
    <phoneticPr fontId="11"/>
  </si>
  <si>
    <t>兼務</t>
    <rPh sb="0" eb="2">
      <t>ケンム</t>
    </rPh>
    <phoneticPr fontId="11"/>
  </si>
  <si>
    <t>常勤</t>
    <rPh sb="0" eb="2">
      <t>ジョウキン</t>
    </rPh>
    <phoneticPr fontId="7"/>
  </si>
  <si>
    <t>非常勤</t>
    <rPh sb="0" eb="3">
      <t>ヒジョウキン</t>
    </rPh>
    <phoneticPr fontId="69"/>
  </si>
  <si>
    <t>常勤換算数</t>
    <rPh sb="0" eb="2">
      <t>ジョウキン</t>
    </rPh>
    <rPh sb="2" eb="4">
      <t>カンサン</t>
    </rPh>
    <rPh sb="4" eb="5">
      <t>スウ</t>
    </rPh>
    <phoneticPr fontId="69"/>
  </si>
  <si>
    <t>基準上必要な員数</t>
    <rPh sb="0" eb="3">
      <t>キジュンジョウ</t>
    </rPh>
    <rPh sb="3" eb="5">
      <t>ヒツヨウ</t>
    </rPh>
    <rPh sb="6" eb="8">
      <t>インスウ</t>
    </rPh>
    <phoneticPr fontId="69"/>
  </si>
  <si>
    <t>No.</t>
    <phoneticPr fontId="2"/>
  </si>
  <si>
    <t>(4)職種</t>
    <rPh sb="3" eb="5">
      <t>ショクシュ</t>
    </rPh>
    <phoneticPr fontId="2"/>
  </si>
  <si>
    <t>(5)勤務形態
(時短の場合は□に✔）</t>
    <rPh sb="3" eb="5">
      <t>キンム</t>
    </rPh>
    <rPh sb="5" eb="7">
      <t>ケイタイ</t>
    </rPh>
    <rPh sb="9" eb="11">
      <t>ジタン</t>
    </rPh>
    <rPh sb="12" eb="14">
      <t>バアイ</t>
    </rPh>
    <phoneticPr fontId="2"/>
  </si>
  <si>
    <t>(6)資格及び研修</t>
    <rPh sb="3" eb="5">
      <t>シカク</t>
    </rPh>
    <rPh sb="5" eb="6">
      <t>オヨ</t>
    </rPh>
    <rPh sb="7" eb="9">
      <t>ケンシュウ</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</si>
  <si>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</si>
  <si>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</si>
  <si>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</si>
  <si>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</si>
  <si>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（兼務先／兼務する職務内容／勤務時間）等</t>
    <rPh sb="23" eb="25">
      <t>キンム</t>
    </rPh>
    <rPh sb="25" eb="27">
      <t>ジカン</t>
    </rPh>
    <phoneticPr fontId="2"/>
  </si>
  <si>
    <t>(12)常勤換算数</t>
    <rPh sb="4" eb="6">
      <t>ジョウキン</t>
    </rPh>
    <rPh sb="6" eb="8">
      <t>カンサン</t>
    </rPh>
    <rPh sb="8" eb="9">
      <t>スウ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</si>
  <si>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</si>
  <si>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</si>
  <si>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</si>
  <si>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</si>
  <si>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法人全体での勤務時間数合計</t>
    <rPh sb="0" eb="2">
      <t>ホウジン</t>
    </rPh>
    <rPh sb="2" eb="4">
      <t>ゼンタイ</t>
    </rPh>
    <rPh sb="6" eb="8">
      <t>キンム</t>
    </rPh>
    <rPh sb="8" eb="10">
      <t>ジカン</t>
    </rPh>
    <rPh sb="10" eb="11">
      <t>スウ</t>
    </rPh>
    <rPh sb="11" eb="13">
      <t>ゴウケイ</t>
    </rPh>
    <phoneticPr fontId="69"/>
  </si>
  <si>
    <t>□</t>
  </si>
  <si>
    <t>シフト記号</t>
    <rPh sb="3" eb="5">
      <t>キゴウ</t>
    </rPh>
    <phoneticPr fontId="69"/>
  </si>
  <si>
    <t>常勤数(４週)</t>
    <phoneticPr fontId="69"/>
  </si>
  <si>
    <t>常勤数(歴月)</t>
    <rPh sb="0" eb="2">
      <t>ジョウキン</t>
    </rPh>
    <rPh sb="2" eb="3">
      <t>スウ</t>
    </rPh>
    <rPh sb="4" eb="5">
      <t>レキ</t>
    </rPh>
    <rPh sb="5" eb="6">
      <t>ゲツ</t>
    </rPh>
    <phoneticPr fontId="69"/>
  </si>
  <si>
    <t>勤務時間計(４週)</t>
    <rPh sb="7" eb="8">
      <t>シュウ</t>
    </rPh>
    <phoneticPr fontId="69"/>
  </si>
  <si>
    <t>勤務時間計(歴月)</t>
    <rPh sb="6" eb="7">
      <t>レキ</t>
    </rPh>
    <rPh sb="7" eb="8">
      <t>ゲツ</t>
    </rPh>
    <phoneticPr fontId="69"/>
  </si>
  <si>
    <t>勤務時間　　</t>
    <rPh sb="0" eb="2">
      <t>キンム</t>
    </rPh>
    <rPh sb="2" eb="4">
      <t>ジカン</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</si>
  <si>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0"/>
  </si>
  <si>
    <t>　(1) 「４週」・「暦月」のいずれかを選択してください。</t>
    <rPh sb="7" eb="8">
      <t>シュウ</t>
    </rPh>
    <rPh sb="11" eb="12">
      <t>レキ</t>
    </rPh>
    <rPh sb="12" eb="13">
      <t>ツキ</t>
    </rPh>
    <rPh sb="20" eb="22">
      <t>センタク</t>
    </rPh>
    <phoneticPr fontId="90"/>
  </si>
  <si>
    <t>　(2) 「予定」・「実績」のいずれかを選択してください。</t>
    <rPh sb="6" eb="8">
      <t>ヨテイ</t>
    </rPh>
    <rPh sb="11" eb="13">
      <t>ジッセキ</t>
    </rPh>
    <rPh sb="20" eb="22">
      <t>センタク</t>
    </rPh>
    <phoneticPr fontId="9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</si>
  <si>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0"/>
  </si>
  <si>
    <t>　(4) 従業者の職種を入力してください。</t>
    <rPh sb="5" eb="8">
      <t>ジュウギョウシャ</t>
    </rPh>
    <rPh sb="9" eb="11">
      <t>ショクシュ</t>
    </rPh>
    <rPh sb="12" eb="14">
      <t>ニュウリョク</t>
    </rPh>
    <phoneticPr fontId="90"/>
  </si>
  <si>
    <t xml:space="preserve"> 　　 記入の順序は、職種ごとにまとめてください。</t>
    <rPh sb="4" eb="6">
      <t>キニュウ</t>
    </rPh>
    <rPh sb="7" eb="9">
      <t>ジュンジョ</t>
    </rPh>
    <rPh sb="11" eb="13">
      <t>ショクシュ</t>
    </rPh>
    <phoneticPr fontId="9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</si>
  <si>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</si>
  <si>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90"/>
  </si>
  <si>
    <t>区分</t>
    <rPh sb="0" eb="2">
      <t>クブン</t>
    </rPh>
    <phoneticPr fontId="90"/>
  </si>
  <si>
    <t>(A)常/専</t>
    <rPh sb="3" eb="4">
      <t>ツネ</t>
    </rPh>
    <rPh sb="5" eb="6">
      <t>セン</t>
    </rPh>
    <phoneticPr fontId="69"/>
  </si>
  <si>
    <t>常勤で専従</t>
    <rPh sb="0" eb="2">
      <t>ジョウキン</t>
    </rPh>
    <rPh sb="3" eb="5">
      <t>センジュウ</t>
    </rPh>
    <phoneticPr fontId="90"/>
  </si>
  <si>
    <t>(B)常/兼</t>
    <rPh sb="3" eb="4">
      <t>ツネ</t>
    </rPh>
    <rPh sb="5" eb="6">
      <t>カ</t>
    </rPh>
    <phoneticPr fontId="69"/>
  </si>
  <si>
    <t>常勤で兼務</t>
    <rPh sb="0" eb="2">
      <t>ジョウキン</t>
    </rPh>
    <rPh sb="3" eb="5">
      <t>ケンム</t>
    </rPh>
    <phoneticPr fontId="90"/>
  </si>
  <si>
    <t>(C)非/専</t>
    <rPh sb="3" eb="4">
      <t>ヒ</t>
    </rPh>
    <rPh sb="5" eb="6">
      <t>セン</t>
    </rPh>
    <phoneticPr fontId="69"/>
  </si>
  <si>
    <t>非常勤で専従</t>
    <rPh sb="0" eb="3">
      <t>ヒジョウキン</t>
    </rPh>
    <rPh sb="4" eb="6">
      <t>センジュウ</t>
    </rPh>
    <phoneticPr fontId="90"/>
  </si>
  <si>
    <t>(D)非/兼</t>
    <rPh sb="3" eb="4">
      <t>ヒ</t>
    </rPh>
    <rPh sb="5" eb="6">
      <t>カ</t>
    </rPh>
    <phoneticPr fontId="69"/>
  </si>
  <si>
    <t>非常勤で兼務</t>
    <rPh sb="0" eb="3">
      <t>ヒジョウキン</t>
    </rPh>
    <rPh sb="4" eb="6">
      <t>ケンム</t>
    </rPh>
    <phoneticPr fontId="90"/>
  </si>
  <si>
    <t>（注）常勤・非常勤の区分について</t>
    <rPh sb="1" eb="2">
      <t>チュウ</t>
    </rPh>
    <rPh sb="3" eb="5">
      <t>ジョウキン</t>
    </rPh>
    <rPh sb="6" eb="9">
      <t>ヒジョウキン</t>
    </rPh>
    <rPh sb="10" eb="12">
      <t>クブン</t>
    </rPh>
    <phoneticPr fontId="9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</si>
  <si>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</si>
  <si>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0"/>
  </si>
  <si>
    <t>　(6) 従業者の保有する資格を入力してください。</t>
    <rPh sb="5" eb="8">
      <t>ジュウギョウシャ</t>
    </rPh>
    <rPh sb="9" eb="11">
      <t>ホユウ</t>
    </rPh>
    <rPh sb="13" eb="15">
      <t>シカク</t>
    </rPh>
    <rPh sb="16" eb="18">
      <t>ニュウリョク</t>
    </rPh>
    <phoneticPr fontId="9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</si>
  <si>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</si>
  <si>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0"/>
  </si>
  <si>
    <t>　(7) 従業者の氏名を記入してください。</t>
    <rPh sb="5" eb="8">
      <t>ジュウギョウシャ</t>
    </rPh>
    <rPh sb="9" eb="11">
      <t>シメイ</t>
    </rPh>
    <rPh sb="12" eb="14">
      <t>キニュウ</t>
    </rPh>
    <phoneticPr fontId="90"/>
  </si>
  <si>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</si>
  <si>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</si>
  <si>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9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</si>
  <si>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</si>
  <si>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</si>
  <si>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</si>
  <si>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0"/>
  </si>
  <si>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</si>
  <si>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</si>
  <si>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105"/>
  </si>
  <si>
    <t>職種①</t>
    <rPh sb="0" eb="2">
      <t>ショクシュ</t>
    </rPh>
    <phoneticPr fontId="105"/>
  </si>
  <si>
    <t>職種②</t>
    <rPh sb="0" eb="2">
      <t>ショクシュ</t>
    </rPh>
    <phoneticPr fontId="105"/>
  </si>
  <si>
    <t>職種③</t>
    <rPh sb="0" eb="2">
      <t>ショクシュ</t>
    </rPh>
    <phoneticPr fontId="105"/>
  </si>
  <si>
    <t>職種④</t>
    <rPh sb="0" eb="2">
      <t>ショクシュ</t>
    </rPh>
    <phoneticPr fontId="105"/>
  </si>
  <si>
    <t>職種⑤</t>
    <rPh sb="0" eb="2">
      <t>ショクシュ</t>
    </rPh>
    <phoneticPr fontId="105"/>
  </si>
  <si>
    <t>職種⑥</t>
    <rPh sb="0" eb="2">
      <t>ショクシュ</t>
    </rPh>
    <phoneticPr fontId="105"/>
  </si>
  <si>
    <t>職種⑦</t>
    <rPh sb="0" eb="2">
      <t>ショクシュ</t>
    </rPh>
    <phoneticPr fontId="105"/>
  </si>
  <si>
    <t>職種⑧</t>
    <rPh sb="0" eb="2">
      <t>ショクシュ</t>
    </rPh>
    <phoneticPr fontId="105"/>
  </si>
  <si>
    <t>職種⑨</t>
    <phoneticPr fontId="105"/>
  </si>
  <si>
    <t>職種⑩</t>
    <phoneticPr fontId="105"/>
  </si>
  <si>
    <t>管理者</t>
    <rPh sb="0" eb="3">
      <t>カンリシャ</t>
    </rPh>
    <phoneticPr fontId="105"/>
  </si>
  <si>
    <t>相談支援専門員</t>
    <rPh sb="0" eb="7">
      <t>ソウダンシエンセンモンイン</t>
    </rPh>
    <phoneticPr fontId="105"/>
  </si>
  <si>
    <t>その他職員</t>
    <rPh sb="2" eb="3">
      <t>タ</t>
    </rPh>
    <rPh sb="3" eb="5">
      <t>ショクイン</t>
    </rPh>
    <phoneticPr fontId="105"/>
  </si>
  <si>
    <t>特定相談支援</t>
    <rPh sb="0" eb="2">
      <t>トクテイ</t>
    </rPh>
    <rPh sb="2" eb="4">
      <t>ソウダン</t>
    </rPh>
    <rPh sb="4" eb="6">
      <t>シエン</t>
    </rPh>
    <phoneticPr fontId="90"/>
  </si>
  <si>
    <t>相談支援員</t>
    <rPh sb="0" eb="2">
      <t>ソウダン</t>
    </rPh>
    <rPh sb="2" eb="5">
      <t>シエンイン</t>
    </rPh>
    <phoneticPr fontId="105"/>
  </si>
  <si>
    <t>障害児相談支援</t>
    <rPh sb="0" eb="3">
      <t>ショウガイジ</t>
    </rPh>
    <rPh sb="3" eb="5">
      <t>ソウダン</t>
    </rPh>
    <rPh sb="5" eb="7">
      <t>シエン</t>
    </rPh>
    <phoneticPr fontId="90"/>
  </si>
  <si>
    <t>資格種類</t>
    <rPh sb="0" eb="2">
      <t>シカク</t>
    </rPh>
    <rPh sb="2" eb="4">
      <t>シュルイ</t>
    </rPh>
    <phoneticPr fontId="90"/>
  </si>
  <si>
    <t>現任研修</t>
    <rPh sb="0" eb="2">
      <t>ゲンニン</t>
    </rPh>
    <rPh sb="2" eb="4">
      <t>ケンシュウ</t>
    </rPh>
    <phoneticPr fontId="71"/>
  </si>
  <si>
    <t>主任研修</t>
    <phoneticPr fontId="71"/>
  </si>
  <si>
    <t>社会福祉士</t>
    <rPh sb="0" eb="2">
      <t>シャカイ</t>
    </rPh>
    <rPh sb="2" eb="4">
      <t>フクシ</t>
    </rPh>
    <rPh sb="4" eb="5">
      <t>シ</t>
    </rPh>
    <phoneticPr fontId="105"/>
  </si>
  <si>
    <t>精神保健福祉士</t>
    <rPh sb="0" eb="2">
      <t>セイシン</t>
    </rPh>
    <rPh sb="2" eb="4">
      <t>ホケン</t>
    </rPh>
    <rPh sb="4" eb="7">
      <t>フクシシ</t>
    </rPh>
    <phoneticPr fontId="105"/>
  </si>
  <si>
    <t>介護福祉士</t>
    <rPh sb="0" eb="5">
      <t>カイゴフクシシ</t>
    </rPh>
    <phoneticPr fontId="105"/>
  </si>
  <si>
    <t>医療的ケアに関する研修</t>
    <rPh sb="6" eb="7">
      <t>カン</t>
    </rPh>
    <phoneticPr fontId="71"/>
  </si>
  <si>
    <t>精神障害者の障害特性や支援技法に関する研修</t>
    <phoneticPr fontId="71"/>
  </si>
  <si>
    <t>強行（基礎）</t>
    <rPh sb="0" eb="2">
      <t>キョウコウ</t>
    </rPh>
    <rPh sb="3" eb="5">
      <t>キソ</t>
    </rPh>
    <phoneticPr fontId="105"/>
  </si>
  <si>
    <t>強行（実践）</t>
    <rPh sb="0" eb="2">
      <t>キョウコウ</t>
    </rPh>
    <rPh sb="3" eb="5">
      <t>ジッセン</t>
    </rPh>
    <phoneticPr fontId="105"/>
  </si>
  <si>
    <t>高次脳機能障害支援者養成研修</t>
    <rPh sb="0" eb="10">
      <t>コウジノウキノウショウガイシエンシャ</t>
    </rPh>
    <rPh sb="10" eb="14">
      <t>ヨウセイケンシュウ</t>
    </rPh>
    <phoneticPr fontId="71"/>
  </si>
  <si>
    <t>作業療法士</t>
    <rPh sb="0" eb="5">
      <t>サギョウリョウホウシ</t>
    </rPh>
    <phoneticPr fontId="71"/>
  </si>
  <si>
    <t>公認心理士</t>
    <rPh sb="0" eb="2">
      <t>コウニン</t>
    </rPh>
    <rPh sb="2" eb="5">
      <t>シンリシ</t>
    </rPh>
    <phoneticPr fontId="105"/>
  </si>
  <si>
    <t>看護師</t>
    <rPh sb="0" eb="3">
      <t>カンゴシ</t>
    </rPh>
    <phoneticPr fontId="105"/>
  </si>
  <si>
    <t>准看護師</t>
    <rPh sb="0" eb="4">
      <t>ジュンカンゴシ</t>
    </rPh>
    <phoneticPr fontId="105"/>
  </si>
  <si>
    <t>実務者研修修了者</t>
    <rPh sb="0" eb="3">
      <t>ジツムシャ</t>
    </rPh>
    <rPh sb="3" eb="5">
      <t>ケンシュウ</t>
    </rPh>
    <rPh sb="5" eb="8">
      <t>シュウリョウシャ</t>
    </rPh>
    <phoneticPr fontId="105"/>
  </si>
  <si>
    <t>行動援護養成者研修</t>
    <rPh sb="0" eb="4">
      <t>コウドウエンゴ</t>
    </rPh>
    <rPh sb="4" eb="9">
      <t>ヨウセイシャケンシュウ</t>
    </rPh>
    <phoneticPr fontId="105"/>
  </si>
  <si>
    <t>障害者ピアサポート研修</t>
    <rPh sb="0" eb="3">
      <t>ショウガイシャ</t>
    </rPh>
    <rPh sb="9" eb="11">
      <t>ケンシュウ</t>
    </rPh>
    <phoneticPr fontId="71"/>
  </si>
  <si>
    <t>その他</t>
    <rPh sb="2" eb="3">
      <t>タ</t>
    </rPh>
    <phoneticPr fontId="105"/>
  </si>
  <si>
    <t>P1（シフト記号表）</t>
    <phoneticPr fontId="2"/>
  </si>
  <si>
    <t>P3　請求状況</t>
    <rPh sb="3" eb="5">
      <t>セイキュウ</t>
    </rPh>
    <rPh sb="5" eb="7">
      <t>ジョウキョウ</t>
    </rPh>
    <phoneticPr fontId="2"/>
  </si>
  <si>
    <r>
      <t>P4　</t>
    </r>
    <r>
      <rPr>
        <sz val="11"/>
        <rFont val="Meiryo UI"/>
        <family val="3"/>
        <charset val="128"/>
      </rPr>
      <t>計画作成状況（サービス等利用計画・障害児支援利用計画・地域移行支援計画・地域定着支援台帳）</t>
    </r>
    <rPh sb="3" eb="5">
      <t>ケイカク</t>
    </rPh>
    <rPh sb="5" eb="7">
      <t>サクセイ</t>
    </rPh>
    <rPh sb="7" eb="9">
      <t>ジョウキョウ</t>
    </rPh>
    <rPh sb="14" eb="15">
      <t>トウ</t>
    </rPh>
    <rPh sb="15" eb="17">
      <t>リヨウ</t>
    </rPh>
    <rPh sb="17" eb="19">
      <t>ケイカク</t>
    </rPh>
    <rPh sb="20" eb="22">
      <t>ショウガイ</t>
    </rPh>
    <rPh sb="22" eb="23">
      <t>ジ</t>
    </rPh>
    <rPh sb="23" eb="25">
      <t>シエン</t>
    </rPh>
    <rPh sb="25" eb="27">
      <t>リヨウ</t>
    </rPh>
    <rPh sb="27" eb="29">
      <t>ケイカク</t>
    </rPh>
    <rPh sb="30" eb="32">
      <t>チイキ</t>
    </rPh>
    <rPh sb="32" eb="34">
      <t>イコウ</t>
    </rPh>
    <rPh sb="34" eb="36">
      <t>シエン</t>
    </rPh>
    <rPh sb="36" eb="38">
      <t>ケイカク</t>
    </rPh>
    <rPh sb="39" eb="41">
      <t>チイキ</t>
    </rPh>
    <rPh sb="41" eb="43">
      <t>テイチャク</t>
    </rPh>
    <rPh sb="43" eb="45">
      <t>シエン</t>
    </rPh>
    <rPh sb="45" eb="47">
      <t>ダイチョウ</t>
    </rPh>
    <phoneticPr fontId="2"/>
  </si>
  <si>
    <t>P5　苦情・事故</t>
    <rPh sb="3" eb="5">
      <t>クジョウ</t>
    </rPh>
    <rPh sb="6" eb="8">
      <t>ジコ</t>
    </rPh>
    <phoneticPr fontId="2"/>
  </si>
  <si>
    <t>P6　業務継続計画、衛生管理、虐待の防止及び情報公表に関する取組状況</t>
    <phoneticPr fontId="2"/>
  </si>
  <si>
    <t>P7　主眼事項・着眼点</t>
    <phoneticPr fontId="2"/>
  </si>
  <si>
    <t>P8　業務管理体制に係る一般検査調書</t>
    <phoneticPr fontId="2"/>
  </si>
  <si>
    <t>:</t>
    <phoneticPr fontId="69"/>
  </si>
  <si>
    <t>〇</t>
    <phoneticPr fontId="2"/>
  </si>
  <si>
    <t>居宅への訪問①</t>
    <rPh sb="0" eb="2">
      <t>キョタク</t>
    </rPh>
    <rPh sb="4" eb="6">
      <t>ホウモン</t>
    </rPh>
    <phoneticPr fontId="2"/>
  </si>
  <si>
    <t>居宅への訪問②</t>
    <rPh sb="0" eb="2">
      <t>キョタク</t>
    </rPh>
    <rPh sb="4" eb="6">
      <t>ホウモン</t>
    </rPh>
    <phoneticPr fontId="2"/>
  </si>
  <si>
    <t>直近の
モニタリング日
※面接が必須です。
（基準第15条第3項第1号及び2号）</t>
    <rPh sb="0" eb="2">
      <t>チョッキン</t>
    </rPh>
    <rPh sb="10" eb="11">
      <t>ビ</t>
    </rPh>
    <rPh sb="13" eb="15">
      <t>メンセツ</t>
    </rPh>
    <rPh sb="16" eb="18">
      <t>ヒッス</t>
    </rPh>
    <rPh sb="35" eb="36">
      <t>オヨ</t>
    </rPh>
    <rPh sb="38" eb="39">
      <t>ゴウ</t>
    </rPh>
    <phoneticPr fontId="2"/>
  </si>
  <si>
    <t xml:space="preserve">計画案の作成日
（基準第15条第2項第8号）
</t>
    <rPh sb="0" eb="2">
      <t>ケイカク</t>
    </rPh>
    <rPh sb="2" eb="3">
      <t>アン</t>
    </rPh>
    <rPh sb="4" eb="6">
      <t>サクセイ</t>
    </rPh>
    <rPh sb="6" eb="7">
      <t>ビ</t>
    </rPh>
    <rPh sb="9" eb="11">
      <t>キジュン</t>
    </rPh>
    <rPh sb="11" eb="12">
      <t>ダイ</t>
    </rPh>
    <rPh sb="14" eb="15">
      <t>ジョウ</t>
    </rPh>
    <rPh sb="15" eb="16">
      <t>ダイ</t>
    </rPh>
    <rPh sb="17" eb="18">
      <t>コウ</t>
    </rPh>
    <rPh sb="18" eb="19">
      <t>ダイ</t>
    </rPh>
    <rPh sb="20" eb="21">
      <t>ゴウ</t>
    </rPh>
    <phoneticPr fontId="2"/>
  </si>
  <si>
    <t>アセスメントの
実施日
（基準第15条第2項第5号、6号及び7号）</t>
    <rPh sb="8" eb="9">
      <t>ジツ</t>
    </rPh>
    <rPh sb="9" eb="10">
      <t>シ</t>
    </rPh>
    <rPh sb="10" eb="11">
      <t>ヒ</t>
    </rPh>
    <rPh sb="13" eb="15">
      <t>キジュン</t>
    </rPh>
    <rPh sb="15" eb="16">
      <t>ダイ</t>
    </rPh>
    <rPh sb="18" eb="19">
      <t>ジョウ</t>
    </rPh>
    <rPh sb="19" eb="20">
      <t>ダイ</t>
    </rPh>
    <rPh sb="21" eb="22">
      <t>コウ</t>
    </rPh>
    <rPh sb="22" eb="23">
      <t>ダイ</t>
    </rPh>
    <rPh sb="24" eb="25">
      <t>ゴウ</t>
    </rPh>
    <rPh sb="27" eb="28">
      <t>ゴウ</t>
    </rPh>
    <rPh sb="28" eb="29">
      <t>オヨ</t>
    </rPh>
    <rPh sb="31" eb="32">
      <t>ゴウ</t>
    </rPh>
    <phoneticPr fontId="2"/>
  </si>
  <si>
    <t>相談支援専門員</t>
  </si>
  <si>
    <t>相談支援員</t>
  </si>
  <si>
    <t>その他職員</t>
  </si>
  <si>
    <t>---</t>
  </si>
  <si>
    <t/>
  </si>
  <si>
    <t>６.サービス等利用計画の作成状況・支給決定内容等</t>
    <rPh sb="6" eb="7">
      <t>トウ</t>
    </rPh>
    <rPh sb="7" eb="9">
      <t>リヨウ</t>
    </rPh>
    <rPh sb="9" eb="11">
      <t>ケイカク</t>
    </rPh>
    <rPh sb="12" eb="14">
      <t>サクセイ</t>
    </rPh>
    <rPh sb="14" eb="16">
      <t>ジョウキョウ</t>
    </rPh>
    <phoneticPr fontId="2"/>
  </si>
  <si>
    <t>５.取扱件数の状況</t>
    <rPh sb="2" eb="4">
      <t>トリアツカ</t>
    </rPh>
    <rPh sb="4" eb="6">
      <t>ケンスウ</t>
    </rPh>
    <rPh sb="7" eb="9">
      <t>ジョウキョウ</t>
    </rPh>
    <phoneticPr fontId="2"/>
  </si>
  <si>
    <t>４.計画相談支援における交通費の徴収状況</t>
    <rPh sb="2" eb="4">
      <t>ケイカク</t>
    </rPh>
    <rPh sb="4" eb="6">
      <t>ソウダン</t>
    </rPh>
    <rPh sb="6" eb="8">
      <t>シエン</t>
    </rPh>
    <rPh sb="12" eb="15">
      <t>コウツウヒ</t>
    </rPh>
    <rPh sb="16" eb="18">
      <t>チョウシュウ</t>
    </rPh>
    <rPh sb="18" eb="20">
      <t>ジョウキョウ</t>
    </rPh>
    <phoneticPr fontId="2"/>
  </si>
  <si>
    <t>３.計画相談支援給付費の請求状況</t>
    <rPh sb="2" eb="4">
      <t>ケイカク</t>
    </rPh>
    <rPh sb="4" eb="6">
      <t>ソウダン</t>
    </rPh>
    <rPh sb="6" eb="8">
      <t>シエン</t>
    </rPh>
    <rPh sb="8" eb="10">
      <t>キュウフ</t>
    </rPh>
    <rPh sb="10" eb="11">
      <t>ヒ</t>
    </rPh>
    <rPh sb="12" eb="14">
      <t>セイキュウ</t>
    </rPh>
    <rPh sb="14" eb="16">
      <t>ジョウキョウ</t>
    </rPh>
    <phoneticPr fontId="2"/>
  </si>
  <si>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</si>
  <si>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１.シフト記号表（勤務時間帯）</t>
    <phoneticPr fontId="2"/>
  </si>
  <si>
    <t>７.苦情処理、事故発生時の対応等　</t>
    <rPh sb="2" eb="4">
      <t>クジョウ</t>
    </rPh>
    <rPh sb="4" eb="6">
      <t>ショリ</t>
    </rPh>
    <rPh sb="7" eb="9">
      <t>ジコ</t>
    </rPh>
    <rPh sb="9" eb="12">
      <t>ハッセイジ</t>
    </rPh>
    <rPh sb="13" eb="15">
      <t>タイオウ</t>
    </rPh>
    <rPh sb="15" eb="16">
      <t>トウ</t>
    </rPh>
    <phoneticPr fontId="2"/>
  </si>
  <si>
    <t>８.業務継続計画、衛生管理、虐待の防止及び情報公表に関する取組状況</t>
    <rPh sb="2" eb="4">
      <t>ギョウム</t>
    </rPh>
    <rPh sb="4" eb="6">
      <t>ケイゾク</t>
    </rPh>
    <rPh sb="6" eb="8">
      <t>ケイカク</t>
    </rPh>
    <rPh sb="9" eb="11">
      <t>エイセイ</t>
    </rPh>
    <rPh sb="11" eb="13">
      <t>カンリ</t>
    </rPh>
    <rPh sb="14" eb="16">
      <t>ギャクタイ</t>
    </rPh>
    <rPh sb="17" eb="19">
      <t>ボウシ</t>
    </rPh>
    <rPh sb="19" eb="20">
      <t>オヨ</t>
    </rPh>
    <rPh sb="21" eb="23">
      <t>ジョウホウ</t>
    </rPh>
    <rPh sb="23" eb="25">
      <t>コウヒョウ</t>
    </rPh>
    <rPh sb="26" eb="27">
      <t>カン</t>
    </rPh>
    <rPh sb="29" eb="31">
      <t>トリクミ</t>
    </rPh>
    <rPh sb="31" eb="33">
      <t>ジョウキョウ</t>
    </rPh>
    <phoneticPr fontId="2"/>
  </si>
  <si>
    <t xml:space="preserve">計画案についての利用者等への説明、同意日
（基準第15条第2項第10号）
</t>
    <rPh sb="0" eb="2">
      <t>ケイカク</t>
    </rPh>
    <rPh sb="2" eb="3">
      <t>アン</t>
    </rPh>
    <rPh sb="8" eb="11">
      <t>リヨウシャ</t>
    </rPh>
    <rPh sb="11" eb="12">
      <t>トウ</t>
    </rPh>
    <rPh sb="14" eb="16">
      <t>セツメイ</t>
    </rPh>
    <rPh sb="17" eb="19">
      <t>ドウイ</t>
    </rPh>
    <rPh sb="19" eb="20">
      <t>ヒ</t>
    </rPh>
    <rPh sb="22" eb="24">
      <t>キジュン</t>
    </rPh>
    <rPh sb="24" eb="25">
      <t>ダイ</t>
    </rPh>
    <rPh sb="27" eb="28">
      <t>ジョウ</t>
    </rPh>
    <rPh sb="28" eb="29">
      <t>ダイ</t>
    </rPh>
    <rPh sb="30" eb="31">
      <t>コウ</t>
    </rPh>
    <rPh sb="31" eb="32">
      <t>ダイ</t>
    </rPh>
    <rPh sb="34" eb="35">
      <t>ゴウ</t>
    </rPh>
    <phoneticPr fontId="2"/>
  </si>
  <si>
    <t xml:space="preserve">計画案についての利用者等への交付日
（基準第15条第2項第11号）
</t>
    <rPh sb="0" eb="2">
      <t>ケイカク</t>
    </rPh>
    <rPh sb="2" eb="3">
      <t>アン</t>
    </rPh>
    <rPh sb="8" eb="11">
      <t>リヨウシャ</t>
    </rPh>
    <rPh sb="11" eb="12">
      <t>トウ</t>
    </rPh>
    <rPh sb="14" eb="16">
      <t>コウフ</t>
    </rPh>
    <rPh sb="16" eb="17">
      <t>ヒ</t>
    </rPh>
    <rPh sb="19" eb="21">
      <t>キジュン</t>
    </rPh>
    <rPh sb="21" eb="22">
      <t>ダイ</t>
    </rPh>
    <rPh sb="24" eb="25">
      <t>ジョウ</t>
    </rPh>
    <rPh sb="25" eb="26">
      <t>ダイ</t>
    </rPh>
    <rPh sb="27" eb="28">
      <t>コウ</t>
    </rPh>
    <rPh sb="28" eb="29">
      <t>ダイ</t>
    </rPh>
    <rPh sb="31" eb="32">
      <t>ゴウ</t>
    </rPh>
    <phoneticPr fontId="2"/>
  </si>
  <si>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</si>
  <si>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※例：7月運営指導の場合は5月分</t>
    <phoneticPr fontId="2"/>
  </si>
  <si>
    <t>【計画相談支援用】</t>
    <rPh sb="1" eb="3">
      <t>ケイカク</t>
    </rPh>
    <rPh sb="3" eb="5">
      <t>ソウダン</t>
    </rPh>
    <rPh sb="5" eb="7">
      <t>シエン</t>
    </rPh>
    <rPh sb="7" eb="8">
      <t>ヨウ</t>
    </rPh>
    <phoneticPr fontId="2"/>
  </si>
  <si>
    <t>例</t>
    <rPh sb="0" eb="1">
      <t>レイ</t>
    </rPh>
    <phoneticPr fontId="2"/>
  </si>
  <si>
    <t>障害児相談支援/週20時間</t>
    <rPh sb="0" eb="7">
      <t>ショウガイジソウダンシエン</t>
    </rPh>
    <rPh sb="8" eb="9">
      <t>シュウ</t>
    </rPh>
    <rPh sb="11" eb="13">
      <t>ジカン</t>
    </rPh>
    <phoneticPr fontId="2"/>
  </si>
  <si>
    <t>○○　○○</t>
    <phoneticPr fontId="2"/>
  </si>
  <si>
    <t>××　××</t>
    <phoneticPr fontId="2"/>
  </si>
  <si>
    <t>実績</t>
  </si>
  <si>
    <t>a</t>
    <phoneticPr fontId="2"/>
  </si>
  <si>
    <t>b</t>
    <phoneticPr fontId="2"/>
  </si>
  <si>
    <t>休</t>
    <rPh sb="0" eb="1">
      <t>キュウ</t>
    </rPh>
    <phoneticPr fontId="2"/>
  </si>
  <si>
    <t>…</t>
    <phoneticPr fontId="2"/>
  </si>
  <si>
    <r>
      <t>P2（勤務形態一覧表）</t>
    </r>
    <r>
      <rPr>
        <sz val="12"/>
        <color rgb="FFFF0000"/>
        <rFont val="Meiryo UI"/>
        <family val="3"/>
        <charset val="128"/>
      </rPr>
      <t>※内容が同等のものを用意できる場合は、代えて提出することが可能です。</t>
    </r>
    <rPh sb="12" eb="14">
      <t>ナイヨウ</t>
    </rPh>
    <rPh sb="15" eb="17">
      <t>ドウトウ</t>
    </rPh>
    <rPh sb="21" eb="23">
      <t>ヨウイ</t>
    </rPh>
    <rPh sb="26" eb="28">
      <t>バアイ</t>
    </rPh>
    <rPh sb="30" eb="31">
      <t>カ</t>
    </rPh>
    <rPh sb="33" eb="35">
      <t>テイシュツ</t>
    </rPh>
    <rPh sb="40" eb="42">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</si>
</sst>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quot;#,##0.0;&quot;¥&quot;\-#,##0.0"/>
    <numFmt numFmtId="177" formatCode="#,##0.0"/>
    <numFmt numFmtId="178" formatCode="0.0_ "/>
    <numFmt numFmtId="179" formatCode="[$-411]ge\.m\.d;@"/>
    <numFmt numFmtId="180" formatCode="0&quot;件&quot;"/>
    <numFmt numFmtId="181" formatCode="h:mm;@"/>
    <numFmt numFmtId="182" formatCode="[$-409]d;@"/>
    <numFmt numFmtId="183" formatCode="aaa"/>
  </numFmts>
  <fonts count="11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u/>
      <sz val="11"/>
      <color indexed="10"/>
      <name val="ＭＳ Ｐゴシック"/>
      <family val="3"/>
      <charset val="128"/>
    </font>
    <font>
      <sz val="10.5"/>
      <name val="ＭＳ Ｐゴシック"/>
      <family val="3"/>
      <charset val="128"/>
    </font>
    <font>
      <b/>
      <sz val="9"/>
      <color indexed="81"/>
      <name val="ＭＳ Ｐゴシック"/>
      <family val="3"/>
      <charset val="128"/>
    </font>
    <font>
      <b/>
      <sz val="12"/>
      <color indexed="10"/>
      <name val="ＭＳ Ｐゴシック"/>
      <family val="3"/>
      <charset val="128"/>
    </font>
    <font>
      <sz val="11"/>
      <color indexed="81"/>
      <name val="MS P ゴシック"/>
      <family val="3"/>
      <charset val="128"/>
    </font>
    <font>
      <sz val="14"/>
      <name val="ＭＳ Ｐゴシック"/>
      <family val="3"/>
      <charset val="128"/>
    </font>
    <font>
      <sz val="11"/>
      <name val="Meiryo UI"/>
      <family val="3"/>
      <charset val="128"/>
    </font>
    <font>
      <sz val="10.5"/>
      <name val="ＭＳ 明朝"/>
      <family val="1"/>
      <charset val="128"/>
    </font>
    <font>
      <b/>
      <sz val="10.5"/>
      <name val="ＭＳ 明朝"/>
      <family val="1"/>
      <charset val="128"/>
    </font>
    <font>
      <b/>
      <u/>
      <sz val="10.5"/>
      <name val="ＭＳ 明朝"/>
      <family val="1"/>
      <charset val="128"/>
    </font>
    <font>
      <sz val="9"/>
      <name val="ＭＳ 明朝"/>
      <family val="1"/>
      <charset val="128"/>
    </font>
    <font>
      <sz val="11"/>
      <name val="ＭＳ 明朝"/>
      <family val="1"/>
      <charset val="128"/>
    </font>
    <font>
      <b/>
      <sz val="9"/>
      <name val="ＭＳ 明朝"/>
      <family val="1"/>
      <charset val="128"/>
    </font>
    <font>
      <u/>
      <sz val="9"/>
      <name val="ＭＳ 明朝"/>
      <family val="1"/>
      <charset val="128"/>
    </font>
    <font>
      <b/>
      <u/>
      <sz val="9"/>
      <name val="ＭＳ 明朝"/>
      <family val="1"/>
      <charset val="128"/>
    </font>
    <font>
      <sz val="10.5"/>
      <name val="Century"/>
      <family val="1"/>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8"/>
      <name val="ＭＳ Ｐゴシック"/>
      <family val="3"/>
      <charset val="128"/>
      <scheme val="minor"/>
    </font>
    <font>
      <sz val="10.5"/>
      <color theme="1"/>
      <name val="ＭＳ Ｐ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0.5"/>
      <color rgb="FF0000FF"/>
      <name val="ＭＳ 明朝"/>
      <family val="1"/>
      <charset val="128"/>
    </font>
    <font>
      <sz val="9"/>
      <color rgb="FFFF0000"/>
      <name val="ＭＳ 明朝"/>
      <family val="1"/>
      <charset val="128"/>
    </font>
    <font>
      <sz val="12"/>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theme="1"/>
      <name val="ＭＳ Ｐゴシック"/>
      <family val="3"/>
      <charset val="128"/>
      <scheme val="minor"/>
    </font>
    <font>
      <b/>
      <sz val="12"/>
      <color indexed="81"/>
      <name val="MS P ゴシック"/>
      <family val="3"/>
      <charset val="128"/>
    </font>
    <font>
      <sz val="11"/>
      <color rgb="FFFF0000"/>
      <name val="ＭＳ Ｐゴシック"/>
      <family val="2"/>
      <charset val="128"/>
      <scheme val="minor"/>
    </font>
    <font>
      <sz val="11"/>
      <color theme="1"/>
      <name val="ＭＳ Ｐゴシック"/>
      <family val="3"/>
      <charset val="128"/>
      <scheme val="minor"/>
    </font>
    <font>
      <b/>
      <sz val="11"/>
      <color rgb="FFFF0000"/>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b/>
      <sz val="8"/>
      <color theme="0"/>
      <name val="ＭＳ Ｐゴシック"/>
      <family val="3"/>
      <charset val="128"/>
      <scheme val="minor"/>
    </font>
    <font>
      <b/>
      <sz val="8"/>
      <color rgb="FFFF0000"/>
      <name val="ＭＳ Ｐゴシック"/>
      <family val="3"/>
      <charset val="128"/>
      <scheme val="minor"/>
    </font>
    <font>
      <sz val="9"/>
      <color theme="0"/>
      <name val="ＭＳ Ｐゴシック"/>
      <family val="2"/>
      <charset val="128"/>
      <scheme val="minor"/>
    </font>
    <font>
      <sz val="9"/>
      <color theme="1"/>
      <name val="ＭＳ Ｐゴシック"/>
      <family val="3"/>
      <charset val="128"/>
      <scheme val="minor"/>
    </font>
    <font>
      <sz val="18"/>
      <color theme="0"/>
      <name val="HGP創英角ｺﾞｼｯｸUB"/>
      <family val="3"/>
      <charset val="128"/>
    </font>
    <font>
      <sz val="9"/>
      <color theme="0"/>
      <name val="ＭＳ Ｐゴシック"/>
      <family val="3"/>
      <charset val="128"/>
      <scheme val="minor"/>
    </font>
    <font>
      <sz val="10"/>
      <color theme="0"/>
      <name val="ＭＳ Ｐゴシック"/>
      <family val="2"/>
      <charset val="128"/>
      <scheme val="minor"/>
    </font>
    <font>
      <sz val="10"/>
      <color theme="0"/>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1" tint="0.499984740745262"/>
      <name val="ＭＳ Ｐゴシック"/>
      <family val="2"/>
      <charset val="128"/>
      <scheme val="minor"/>
    </font>
    <font>
      <sz val="11"/>
      <name val="ＭＳ Ｐゴシック"/>
      <family val="2"/>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sz val="11"/>
      <name val="ＭＳ ゴシック"/>
      <family val="3"/>
      <charset val="128"/>
    </font>
    <font>
      <sz val="10"/>
      <color indexed="8"/>
      <name val="ＭＳ 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BIZ UDPゴシック"/>
      <family val="3"/>
      <charset val="128"/>
    </font>
    <font>
      <sz val="10"/>
      <color rgb="FFFF0000"/>
      <name val="BIZ UDPゴシック"/>
      <family val="3"/>
      <charset val="128"/>
    </font>
    <font>
      <sz val="9"/>
      <color rgb="FFFF0000"/>
      <name val="BIZ UDPゴシック"/>
      <family val="3"/>
      <charset val="128"/>
    </font>
    <font>
      <sz val="9"/>
      <color rgb="FFFF0000"/>
      <name val="ＭＳ ゴシック"/>
      <family val="3"/>
      <charset val="128"/>
    </font>
    <font>
      <sz val="6"/>
      <color theme="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
      <sz val="6"/>
      <name val="游ゴシック"/>
      <family val="3"/>
      <charset val="128"/>
    </font>
    <font>
      <b/>
      <sz val="10"/>
      <color indexed="81"/>
      <name val="MS P ゴシック"/>
      <family val="3"/>
      <charset val="128"/>
    </font>
    <font>
      <sz val="10"/>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4"/>
      <color indexed="81"/>
      <name val="MS P ゴシック"/>
      <family val="3"/>
      <charset val="128"/>
    </font>
    <font>
      <b/>
      <sz val="14"/>
      <color indexed="81"/>
      <name val="MS P ゴシック"/>
      <family val="3"/>
      <charset val="128"/>
    </font>
    <font>
      <sz val="16"/>
      <name val="ＭＳ ゴシック"/>
      <family val="3"/>
      <charset val="128"/>
    </font>
    <font>
      <sz val="14"/>
      <name val="ＭＳ ゴシック"/>
      <family val="3"/>
      <charset val="128"/>
    </font>
    <font>
      <b/>
      <sz val="14"/>
      <name val="ＭＳ ゴシック"/>
      <family val="3"/>
      <charset val="128"/>
    </font>
    <font>
      <sz val="12"/>
      <color rgb="FFFF0000"/>
      <name val="Meiryo UI"/>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59999389629810485"/>
        <bgColor indexed="64"/>
      </patternFill>
    </fill>
    <fill>
      <patternFill patternType="solid">
        <fgColor rgb="FFD9FFD9"/>
        <bgColor indexed="64"/>
      </patternFill>
    </fill>
    <fill>
      <patternFill patternType="solid">
        <fgColor rgb="FFFFFFCC"/>
        <bgColor indexed="64"/>
      </patternFill>
    </fill>
    <fill>
      <patternFill patternType="solid">
        <fgColor rgb="FFDDFFDD"/>
        <bgColor indexed="64"/>
      </patternFill>
    </fill>
    <fill>
      <patternFill patternType="solid">
        <fgColor rgb="FFFFFF99"/>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6" tint="0.79998168889431442"/>
        <bgColor indexed="64"/>
      </patternFill>
    </fill>
    <fill>
      <patternFill patternType="solid">
        <fgColor theme="5" tint="0.59999389629810485"/>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style="thin">
        <color indexed="64"/>
      </right>
      <top style="dashDotDot">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67" fillId="0" borderId="0">
      <alignment vertical="center"/>
    </xf>
    <xf numFmtId="0" fontId="51" fillId="0" borderId="0">
      <alignment vertical="center"/>
    </xf>
  </cellStyleXfs>
  <cellXfs count="732">
    <xf numFmtId="0" fontId="0" fillId="0" borderId="0" xfId="0">
      <alignment vertical="center"/>
    </xf>
    <xf numFmtId="0" fontId="5" fillId="24" borderId="0" xfId="0" applyFont="1" applyFill="1">
      <alignment vertical="center"/>
    </xf>
    <xf numFmtId="0" fontId="3" fillId="24" borderId="0" xfId="0" applyFont="1" applyFill="1" applyAlignment="1">
      <alignment vertical="center"/>
    </xf>
    <xf numFmtId="49" fontId="4" fillId="24" borderId="0" xfId="0" applyNumberFormat="1" applyFont="1" applyFill="1" applyAlignment="1">
      <alignment horizontal="center" vertical="center"/>
    </xf>
    <xf numFmtId="0" fontId="0" fillId="24" borderId="0" xfId="0" applyFill="1">
      <alignment vertical="center"/>
    </xf>
    <xf numFmtId="0" fontId="0" fillId="24" borderId="10" xfId="0" applyFill="1" applyBorder="1">
      <alignment vertical="center"/>
    </xf>
    <xf numFmtId="0" fontId="0" fillId="24" borderId="0" xfId="0" applyFill="1" applyBorder="1">
      <alignment vertical="center"/>
    </xf>
    <xf numFmtId="0" fontId="0" fillId="24" borderId="0" xfId="0" applyFill="1" applyProtection="1">
      <alignment vertical="center"/>
      <protection locked="0"/>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0" fillId="24" borderId="14" xfId="0" applyFill="1" applyBorder="1" applyAlignment="1">
      <alignment horizontal="center" vertical="center"/>
    </xf>
    <xf numFmtId="0" fontId="5" fillId="24" borderId="0" xfId="0" applyFont="1" applyFill="1" applyBorder="1">
      <alignment vertical="center"/>
    </xf>
    <xf numFmtId="176" fontId="0" fillId="24" borderId="0" xfId="0" applyNumberFormat="1" applyFill="1" applyBorder="1" applyAlignment="1">
      <alignment horizontal="right" vertical="center"/>
    </xf>
    <xf numFmtId="0" fontId="0" fillId="24" borderId="15" xfId="0" applyFill="1" applyBorder="1">
      <alignment vertical="center"/>
    </xf>
    <xf numFmtId="0" fontId="49" fillId="24" borderId="0" xfId="0" applyFont="1" applyFill="1">
      <alignment vertical="center"/>
    </xf>
    <xf numFmtId="0" fontId="49" fillId="0" borderId="0" xfId="0" applyFont="1" applyFill="1">
      <alignment vertical="center"/>
    </xf>
    <xf numFmtId="0" fontId="50" fillId="24" borderId="0" xfId="0" applyFont="1" applyFill="1" applyAlignment="1">
      <alignment vertical="center"/>
    </xf>
    <xf numFmtId="0" fontId="0" fillId="24" borderId="10" xfId="0" applyFont="1" applyFill="1" applyBorder="1" applyAlignment="1">
      <alignment horizontal="center" vertical="center"/>
    </xf>
    <xf numFmtId="0" fontId="29" fillId="24" borderId="0" xfId="0" applyFont="1" applyFill="1" applyBorder="1">
      <alignment vertical="center"/>
    </xf>
    <xf numFmtId="0" fontId="29" fillId="24" borderId="0" xfId="0" applyFont="1" applyFill="1">
      <alignment vertical="center"/>
    </xf>
    <xf numFmtId="0" fontId="30" fillId="0" borderId="23" xfId="0" applyFont="1" applyFill="1" applyBorder="1" applyAlignment="1">
      <alignment horizontal="center" vertical="center"/>
    </xf>
    <xf numFmtId="0" fontId="30" fillId="0" borderId="24" xfId="0" applyFont="1" applyFill="1" applyBorder="1" applyAlignment="1">
      <alignment vertical="center"/>
    </xf>
    <xf numFmtId="0" fontId="29" fillId="24" borderId="0" xfId="0" applyFont="1" applyFill="1" applyAlignment="1">
      <alignment vertical="center" wrapText="1"/>
    </xf>
    <xf numFmtId="49" fontId="29" fillId="0" borderId="25" xfId="0" applyNumberFormat="1" applyFont="1" applyFill="1" applyBorder="1" applyAlignment="1">
      <alignment horizontal="right" vertical="center"/>
    </xf>
    <xf numFmtId="0" fontId="29" fillId="0" borderId="26" xfId="0" applyFont="1" applyFill="1" applyBorder="1" applyAlignment="1">
      <alignment horizontal="right" vertical="center"/>
    </xf>
    <xf numFmtId="0" fontId="29" fillId="0" borderId="26" xfId="0" applyFont="1" applyFill="1" applyBorder="1" applyAlignment="1">
      <alignment vertical="center"/>
    </xf>
    <xf numFmtId="49" fontId="29" fillId="0" borderId="27" xfId="0" applyNumberFormat="1" applyFont="1" applyFill="1" applyBorder="1" applyAlignment="1">
      <alignment horizontal="right" vertical="center"/>
    </xf>
    <xf numFmtId="0" fontId="29" fillId="0" borderId="28" xfId="0" applyFont="1" applyFill="1" applyBorder="1" applyAlignment="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29" xfId="0" applyFont="1" applyFill="1" applyBorder="1" applyAlignment="1">
      <alignment vertical="center"/>
    </xf>
    <xf numFmtId="0" fontId="29" fillId="0" borderId="26" xfId="0" applyFont="1" applyFill="1" applyBorder="1" applyAlignment="1">
      <alignment vertical="center" wrapText="1"/>
    </xf>
    <xf numFmtId="0" fontId="29" fillId="0" borderId="25" xfId="0" applyFont="1" applyFill="1" applyBorder="1" applyAlignment="1">
      <alignment horizontal="right" vertical="center" wrapText="1"/>
    </xf>
    <xf numFmtId="49" fontId="29" fillId="0" borderId="25" xfId="0" applyNumberFormat="1" applyFont="1" applyFill="1" applyBorder="1" applyAlignment="1">
      <alignment horizontal="center" vertical="center"/>
    </xf>
    <xf numFmtId="0" fontId="52" fillId="26" borderId="30" xfId="0" applyFont="1" applyFill="1" applyBorder="1" applyAlignment="1">
      <alignment horizontal="center" vertical="center"/>
    </xf>
    <xf numFmtId="0" fontId="0" fillId="26" borderId="0" xfId="0" applyFill="1">
      <alignment vertical="center"/>
    </xf>
    <xf numFmtId="0" fontId="0" fillId="0" borderId="0" xfId="0" applyAlignment="1">
      <alignment horizontal="left" vertical="center" wrapText="1"/>
    </xf>
    <xf numFmtId="0" fontId="0" fillId="27" borderId="10" xfId="0" applyFill="1" applyBorder="1">
      <alignment vertical="center"/>
    </xf>
    <xf numFmtId="0" fontId="53" fillId="27" borderId="10" xfId="0" applyFont="1" applyFill="1" applyBorder="1" applyAlignment="1">
      <alignment horizontal="center" vertical="center" wrapText="1"/>
    </xf>
    <xf numFmtId="0" fontId="53" fillId="27" borderId="17" xfId="0" applyFont="1" applyFill="1" applyBorder="1" applyAlignment="1">
      <alignment horizontal="center" vertical="center" wrapText="1"/>
    </xf>
    <xf numFmtId="0" fontId="53" fillId="27" borderId="11" xfId="0" applyFont="1" applyFill="1" applyBorder="1" applyAlignment="1">
      <alignment horizontal="left" vertical="center" wrapText="1"/>
    </xf>
    <xf numFmtId="0" fontId="53"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0" fillId="0" borderId="31" xfId="0" applyFill="1" applyBorder="1" applyAlignment="1">
      <alignment horizontal="right" vertical="center" shrinkToFit="1"/>
    </xf>
    <xf numFmtId="0" fontId="0" fillId="0" borderId="32" xfId="0" applyFill="1" applyBorder="1" applyAlignment="1">
      <alignment horizontal="right" vertical="center" shrinkToFit="1"/>
    </xf>
    <xf numFmtId="0" fontId="30" fillId="0" borderId="33"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4" xfId="0" applyFont="1" applyFill="1" applyBorder="1" applyAlignment="1">
      <alignment vertical="center"/>
    </xf>
    <xf numFmtId="0" fontId="29" fillId="24" borderId="21" xfId="0" applyFont="1" applyFill="1" applyBorder="1" applyAlignment="1">
      <alignment horizontal="center" vertical="center" wrapText="1"/>
    </xf>
    <xf numFmtId="0" fontId="29" fillId="24" borderId="21" xfId="0" applyFont="1" applyFill="1" applyBorder="1" applyAlignment="1">
      <alignment horizontal="center" vertical="center"/>
    </xf>
    <xf numFmtId="0" fontId="0" fillId="24" borderId="10" xfId="0" applyFill="1" applyBorder="1" applyAlignment="1">
      <alignment horizontal="center" vertical="center" wrapText="1"/>
    </xf>
    <xf numFmtId="0" fontId="0" fillId="24" borderId="10" xfId="0" applyFill="1" applyBorder="1" applyAlignment="1">
      <alignment horizontal="right" vertical="center" wrapText="1"/>
    </xf>
    <xf numFmtId="0" fontId="0" fillId="24" borderId="10" xfId="0" applyFill="1" applyBorder="1" applyAlignment="1">
      <alignment horizontal="right" vertical="center"/>
    </xf>
    <xf numFmtId="0" fontId="0" fillId="24" borderId="35" xfId="0" applyFill="1" applyBorder="1">
      <alignment vertical="center"/>
    </xf>
    <xf numFmtId="0" fontId="0" fillId="24" borderId="36" xfId="0" applyFill="1" applyBorder="1">
      <alignment vertical="center"/>
    </xf>
    <xf numFmtId="0" fontId="0" fillId="24" borderId="11" xfId="0" applyFill="1" applyBorder="1">
      <alignment vertical="center"/>
    </xf>
    <xf numFmtId="0" fontId="0" fillId="24" borderId="0" xfId="0" applyFont="1" applyFill="1">
      <alignment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24" borderId="11" xfId="0" applyFill="1" applyBorder="1" applyAlignment="1">
      <alignment horizontal="center" vertical="center"/>
    </xf>
    <xf numFmtId="0" fontId="0" fillId="26" borderId="0" xfId="0" applyFill="1" applyProtection="1">
      <alignment vertical="center"/>
      <protection locked="0"/>
    </xf>
    <xf numFmtId="0" fontId="54" fillId="26" borderId="0" xfId="0" applyFont="1" applyFill="1">
      <alignment vertical="center"/>
    </xf>
    <xf numFmtId="0" fontId="0" fillId="28" borderId="10" xfId="0" applyFill="1" applyBorder="1" applyAlignment="1">
      <alignment horizontal="center" vertical="center"/>
    </xf>
    <xf numFmtId="179" fontId="0" fillId="29" borderId="10" xfId="0" applyNumberFormat="1" applyFill="1" applyBorder="1" applyAlignment="1">
      <alignment horizontal="center" vertical="center"/>
    </xf>
    <xf numFmtId="0" fontId="0" fillId="29" borderId="10" xfId="0" applyFill="1" applyBorder="1" applyAlignment="1">
      <alignment horizontal="center" vertical="center"/>
    </xf>
    <xf numFmtId="0" fontId="0" fillId="0" borderId="0" xfId="0" applyFill="1">
      <alignment vertical="center"/>
    </xf>
    <xf numFmtId="179" fontId="0" fillId="0" borderId="0" xfId="0" applyNumberFormat="1"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7" xfId="0" applyFill="1" applyBorder="1" applyAlignment="1" applyProtection="1">
      <alignment horizontal="center" vertical="center" shrinkToFit="1"/>
      <protection locked="0"/>
    </xf>
    <xf numFmtId="0" fontId="0" fillId="29" borderId="26"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30" borderId="11" xfId="0" applyFill="1" applyBorder="1" applyAlignment="1" applyProtection="1">
      <alignment horizontal="center" vertical="center" shrinkToFit="1"/>
      <protection locked="0"/>
    </xf>
    <xf numFmtId="0" fontId="54" fillId="24" borderId="0" xfId="0" applyFont="1" applyFill="1">
      <alignment vertical="center"/>
    </xf>
    <xf numFmtId="0" fontId="0" fillId="24" borderId="37" xfId="0" applyFont="1" applyFill="1" applyBorder="1" applyAlignment="1">
      <alignment horizontal="center" vertical="center"/>
    </xf>
    <xf numFmtId="180" fontId="0" fillId="29" borderId="10" xfId="0" applyNumberFormat="1" applyFont="1" applyFill="1" applyBorder="1" applyAlignment="1">
      <alignment horizontal="center" vertical="center"/>
    </xf>
    <xf numFmtId="0" fontId="4" fillId="25" borderId="10" xfId="0" applyFont="1" applyFill="1" applyBorder="1" applyAlignment="1">
      <alignment vertical="center" wrapText="1"/>
    </xf>
    <xf numFmtId="0" fontId="0" fillId="0" borderId="38" xfId="0" applyFill="1" applyBorder="1" applyAlignment="1">
      <alignment horizontal="center" vertical="center"/>
    </xf>
    <xf numFmtId="57" fontId="0" fillId="0" borderId="38" xfId="0" applyNumberFormat="1" applyFill="1" applyBorder="1" applyAlignment="1">
      <alignment horizontal="center" vertical="center"/>
    </xf>
    <xf numFmtId="0" fontId="0" fillId="0" borderId="20" xfId="0" applyFill="1" applyBorder="1" applyAlignment="1">
      <alignment horizontal="center" vertical="center"/>
    </xf>
    <xf numFmtId="0" fontId="54" fillId="24" borderId="0" xfId="0" applyFont="1" applyFill="1" applyBorder="1" applyAlignment="1">
      <alignment horizontal="center" vertical="center" wrapText="1"/>
    </xf>
    <xf numFmtId="0" fontId="54" fillId="24" borderId="0" xfId="0" applyFont="1" applyFill="1" applyBorder="1" applyAlignment="1">
      <alignment horizontal="center" vertical="center"/>
    </xf>
    <xf numFmtId="0" fontId="54" fillId="26" borderId="39" xfId="0" applyFont="1" applyFill="1" applyBorder="1" applyAlignment="1" applyProtection="1">
      <alignment vertical="center"/>
      <protection locked="0"/>
    </xf>
    <xf numFmtId="0" fontId="54" fillId="26" borderId="0" xfId="0" applyFont="1" applyFill="1" applyAlignment="1">
      <alignment horizontal="center" vertical="center"/>
    </xf>
    <xf numFmtId="0" fontId="54" fillId="26" borderId="0" xfId="0" applyFont="1" applyFill="1" applyProtection="1">
      <alignment vertical="center"/>
      <protection locked="0"/>
    </xf>
    <xf numFmtId="0" fontId="54" fillId="26" borderId="0" xfId="0" applyFont="1" applyFill="1" applyAlignment="1">
      <alignment horizontal="left" vertical="center"/>
    </xf>
    <xf numFmtId="0" fontId="55" fillId="26" borderId="0" xfId="0" applyFont="1" applyFill="1" applyAlignment="1">
      <alignment horizontal="right" vertical="center"/>
    </xf>
    <xf numFmtId="0" fontId="56" fillId="24" borderId="10" xfId="0" applyFont="1" applyFill="1" applyBorder="1" applyAlignment="1">
      <alignment horizontal="center" vertical="center" wrapText="1"/>
    </xf>
    <xf numFmtId="0" fontId="56" fillId="24" borderId="10" xfId="0" applyFont="1" applyFill="1" applyBorder="1" applyAlignment="1">
      <alignment horizontal="center" vertical="center"/>
    </xf>
    <xf numFmtId="0" fontId="56" fillId="29" borderId="10" xfId="0" applyFont="1" applyFill="1" applyBorder="1" applyAlignment="1" applyProtection="1">
      <alignment horizontal="center" vertical="center"/>
      <protection locked="0"/>
    </xf>
    <xf numFmtId="0" fontId="54" fillId="24" borderId="30" xfId="0" applyFont="1" applyFill="1" applyBorder="1" applyAlignment="1">
      <alignment vertical="center"/>
    </xf>
    <xf numFmtId="0" fontId="54" fillId="24" borderId="18" xfId="0" applyFont="1" applyFill="1" applyBorder="1" applyAlignment="1">
      <alignment vertical="center"/>
    </xf>
    <xf numFmtId="49" fontId="54" fillId="29" borderId="0" xfId="0" applyNumberFormat="1" applyFont="1" applyFill="1" applyBorder="1" applyAlignment="1" applyProtection="1">
      <alignment horizontal="center" vertical="center"/>
      <protection locked="0"/>
    </xf>
    <xf numFmtId="49" fontId="55" fillId="29" borderId="40" xfId="0" applyNumberFormat="1" applyFont="1" applyFill="1" applyBorder="1" applyAlignment="1" applyProtection="1">
      <alignment horizontal="center" vertical="center"/>
      <protection locked="0"/>
    </xf>
    <xf numFmtId="0" fontId="54" fillId="24" borderId="41" xfId="0" applyFont="1" applyFill="1" applyBorder="1" applyAlignment="1">
      <alignment horizontal="center" vertical="center"/>
    </xf>
    <xf numFmtId="0" fontId="54" fillId="24" borderId="39" xfId="0" applyFont="1" applyFill="1" applyBorder="1" applyAlignment="1">
      <alignment horizontal="center" vertical="center"/>
    </xf>
    <xf numFmtId="49" fontId="54" fillId="29" borderId="39" xfId="0" applyNumberFormat="1" applyFont="1" applyFill="1" applyBorder="1" applyAlignment="1" applyProtection="1">
      <alignment horizontal="center" vertical="center"/>
      <protection locked="0"/>
    </xf>
    <xf numFmtId="49" fontId="55" fillId="29" borderId="42" xfId="0" applyNumberFormat="1" applyFont="1" applyFill="1" applyBorder="1" applyAlignment="1" applyProtection="1">
      <alignment horizontal="center" vertical="center"/>
      <protection locked="0"/>
    </xf>
    <xf numFmtId="0" fontId="56" fillId="24" borderId="12" xfId="0" applyFont="1" applyFill="1" applyBorder="1" applyAlignment="1">
      <alignment horizontal="center" vertical="center"/>
    </xf>
    <xf numFmtId="0" fontId="56" fillId="24" borderId="30" xfId="0" applyFont="1" applyFill="1" applyBorder="1" applyAlignment="1">
      <alignment horizontal="center" vertical="center"/>
    </xf>
    <xf numFmtId="0" fontId="56" fillId="24" borderId="17" xfId="0" applyFont="1" applyFill="1" applyBorder="1" applyAlignment="1">
      <alignment vertical="center"/>
    </xf>
    <xf numFmtId="0" fontId="56" fillId="29" borderId="39" xfId="0" applyFont="1" applyFill="1" applyBorder="1" applyAlignment="1" applyProtection="1">
      <alignment horizontal="center" vertical="center"/>
      <protection locked="0"/>
    </xf>
    <xf numFmtId="0" fontId="56" fillId="24" borderId="26" xfId="0" applyFont="1" applyFill="1" applyBorder="1" applyAlignment="1">
      <alignment vertical="center"/>
    </xf>
    <xf numFmtId="0" fontId="56" fillId="29" borderId="26" xfId="0" applyFont="1" applyFill="1" applyBorder="1" applyAlignment="1" applyProtection="1">
      <alignment horizontal="center" vertical="center"/>
      <protection locked="0"/>
    </xf>
    <xf numFmtId="0" fontId="56" fillId="29" borderId="26" xfId="0" applyFont="1" applyFill="1" applyBorder="1" applyAlignment="1">
      <alignment horizontal="center" vertical="center"/>
    </xf>
    <xf numFmtId="0" fontId="56" fillId="24" borderId="11" xfId="0" applyFont="1" applyFill="1" applyBorder="1" applyAlignment="1">
      <alignment vertical="center"/>
    </xf>
    <xf numFmtId="177" fontId="54" fillId="29" borderId="17" xfId="0" applyNumberFormat="1" applyFont="1" applyFill="1" applyBorder="1" applyAlignment="1" applyProtection="1">
      <alignment horizontal="center" vertical="center"/>
      <protection locked="0"/>
    </xf>
    <xf numFmtId="0" fontId="54" fillId="24" borderId="11" xfId="0" applyFont="1" applyFill="1" applyBorder="1" applyAlignment="1">
      <alignment vertical="center"/>
    </xf>
    <xf numFmtId="0" fontId="56" fillId="24" borderId="26" xfId="0" applyFont="1" applyFill="1" applyBorder="1" applyAlignment="1">
      <alignment horizontal="center" vertical="center"/>
    </xf>
    <xf numFmtId="0" fontId="54" fillId="24" borderId="0" xfId="0" applyFont="1" applyFill="1" applyBorder="1">
      <alignment vertical="center"/>
    </xf>
    <xf numFmtId="0" fontId="57" fillId="24" borderId="0" xfId="0" applyFont="1" applyFill="1" applyBorder="1" applyAlignment="1">
      <alignment horizontal="left" vertical="center"/>
    </xf>
    <xf numFmtId="0" fontId="56" fillId="24" borderId="0" xfId="0" applyFont="1" applyFill="1" applyBorder="1" applyAlignment="1">
      <alignment horizontal="right" vertical="center"/>
    </xf>
    <xf numFmtId="0" fontId="56" fillId="24" borderId="0" xfId="0" applyFont="1" applyFill="1" applyBorder="1" applyAlignment="1">
      <alignment horizontal="center" vertical="center" wrapText="1"/>
    </xf>
    <xf numFmtId="0" fontId="58" fillId="29" borderId="10" xfId="0" applyFont="1" applyFill="1" applyBorder="1" applyAlignment="1">
      <alignment horizontal="center" vertical="center"/>
    </xf>
    <xf numFmtId="0" fontId="58" fillId="24" borderId="0" xfId="0" applyFont="1" applyFill="1">
      <alignment vertical="center"/>
    </xf>
    <xf numFmtId="0" fontId="58" fillId="28" borderId="10" xfId="0" applyFont="1" applyFill="1" applyBorder="1" applyAlignment="1">
      <alignment horizontal="center" vertical="center"/>
    </xf>
    <xf numFmtId="0" fontId="55" fillId="24" borderId="0" xfId="0" applyFont="1" applyFill="1" applyAlignment="1">
      <alignment vertical="center"/>
    </xf>
    <xf numFmtId="0" fontId="54" fillId="24" borderId="0" xfId="0" applyFont="1" applyFill="1" applyAlignment="1">
      <alignment horizontal="right" vertical="center"/>
    </xf>
    <xf numFmtId="0" fontId="54" fillId="29" borderId="39" xfId="0" applyFont="1" applyFill="1" applyBorder="1" applyAlignment="1" applyProtection="1">
      <alignment vertical="center"/>
      <protection locked="0"/>
    </xf>
    <xf numFmtId="0" fontId="54" fillId="24" borderId="0" xfId="0" applyFont="1" applyFill="1" applyAlignment="1">
      <alignment horizontal="center" vertical="center"/>
    </xf>
    <xf numFmtId="0" fontId="54" fillId="29" borderId="0" xfId="0" applyFont="1" applyFill="1" applyProtection="1">
      <alignment vertical="center"/>
      <protection locked="0"/>
    </xf>
    <xf numFmtId="0" fontId="54" fillId="24" borderId="0" xfId="0" applyFont="1" applyFill="1" applyAlignment="1">
      <alignment horizontal="left" vertical="center"/>
    </xf>
    <xf numFmtId="0" fontId="55" fillId="24" borderId="0" xfId="0" applyFont="1" applyFill="1" applyBorder="1" applyAlignment="1">
      <alignment vertical="center" textRotation="255"/>
    </xf>
    <xf numFmtId="0" fontId="55" fillId="24" borderId="0" xfId="0" applyFont="1" applyFill="1" applyBorder="1" applyAlignment="1">
      <alignment vertical="center"/>
    </xf>
    <xf numFmtId="0" fontId="54" fillId="24" borderId="0" xfId="0" applyFont="1" applyFill="1" applyBorder="1" applyAlignment="1">
      <alignment vertical="center" textRotation="255"/>
    </xf>
    <xf numFmtId="0" fontId="54" fillId="24" borderId="0" xfId="0" applyFont="1" applyFill="1" applyBorder="1" applyAlignment="1">
      <alignment vertical="center"/>
    </xf>
    <xf numFmtId="0" fontId="49" fillId="28" borderId="10" xfId="0" applyFont="1" applyFill="1" applyBorder="1">
      <alignment vertical="center"/>
    </xf>
    <xf numFmtId="0" fontId="0" fillId="29" borderId="10" xfId="0" applyFill="1" applyBorder="1">
      <alignment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3" fillId="26" borderId="13" xfId="0" applyFont="1" applyFill="1" applyBorder="1" applyAlignment="1">
      <alignment horizontal="center" vertical="center"/>
    </xf>
    <xf numFmtId="0" fontId="0" fillId="29" borderId="0" xfId="0" applyFill="1" applyAlignment="1">
      <alignment horizontal="right" vertical="center"/>
    </xf>
    <xf numFmtId="0" fontId="0" fillId="29" borderId="17" xfId="0" applyFill="1" applyBorder="1" applyAlignment="1">
      <alignment horizontal="center" vertical="center"/>
    </xf>
    <xf numFmtId="0" fontId="0" fillId="0" borderId="35" xfId="0" applyFill="1" applyBorder="1" applyAlignment="1">
      <alignment horizontal="center" vertical="center"/>
    </xf>
    <xf numFmtId="0" fontId="0" fillId="29" borderId="10" xfId="0" applyFill="1" applyBorder="1" applyAlignment="1">
      <alignment horizontal="right" vertical="center"/>
    </xf>
    <xf numFmtId="0" fontId="0" fillId="29" borderId="17" xfId="0" applyFill="1" applyBorder="1" applyAlignment="1">
      <alignment horizontal="right" vertical="center"/>
    </xf>
    <xf numFmtId="0" fontId="0" fillId="29" borderId="43" xfId="0" applyFill="1" applyBorder="1" applyAlignment="1">
      <alignment horizontal="right" vertical="center"/>
    </xf>
    <xf numFmtId="0" fontId="0" fillId="0" borderId="12" xfId="0" applyFill="1" applyBorder="1" applyAlignment="1">
      <alignment horizontal="center" vertical="center"/>
    </xf>
    <xf numFmtId="0" fontId="0" fillId="29" borderId="44" xfId="0" applyFill="1" applyBorder="1">
      <alignment vertical="center"/>
    </xf>
    <xf numFmtId="0" fontId="0" fillId="29" borderId="38" xfId="0" applyFill="1" applyBorder="1" applyAlignment="1">
      <alignment horizontal="center" vertical="center"/>
    </xf>
    <xf numFmtId="0" fontId="0" fillId="29" borderId="38" xfId="0" applyFill="1" applyBorder="1">
      <alignment vertical="center"/>
    </xf>
    <xf numFmtId="0" fontId="0" fillId="29" borderId="13" xfId="0" applyFill="1" applyBorder="1">
      <alignment vertical="center"/>
    </xf>
    <xf numFmtId="0" fontId="0" fillId="29" borderId="13" xfId="0" applyFill="1" applyBorder="1" applyAlignment="1">
      <alignment horizontal="center" vertical="center"/>
    </xf>
    <xf numFmtId="0" fontId="53" fillId="28" borderId="10" xfId="0" applyFont="1" applyFill="1" applyBorder="1" applyAlignment="1">
      <alignment horizontal="center" vertical="center" wrapText="1"/>
    </xf>
    <xf numFmtId="0" fontId="34" fillId="28" borderId="10" xfId="0" applyFont="1" applyFill="1" applyBorder="1" applyAlignment="1">
      <alignment horizontal="center" vertical="center" wrapText="1"/>
    </xf>
    <xf numFmtId="0" fontId="0" fillId="28" borderId="38" xfId="0" applyFill="1" applyBorder="1" applyAlignment="1">
      <alignment horizontal="center" vertical="center"/>
    </xf>
    <xf numFmtId="0" fontId="0" fillId="28" borderId="13" xfId="0" applyFill="1" applyBorder="1" applyAlignment="1">
      <alignment horizontal="center" vertical="center"/>
    </xf>
    <xf numFmtId="0" fontId="4" fillId="24" borderId="10" xfId="0" applyFont="1" applyFill="1" applyBorder="1" applyAlignment="1">
      <alignment horizontal="center" vertical="center" wrapText="1"/>
    </xf>
    <xf numFmtId="179" fontId="0" fillId="29" borderId="13" xfId="0" applyNumberFormat="1" applyFill="1" applyBorder="1" applyAlignment="1">
      <alignment horizontal="center" vertical="center"/>
    </xf>
    <xf numFmtId="179" fontId="0" fillId="29" borderId="10" xfId="0" applyNumberFormat="1" applyFill="1" applyBorder="1" applyAlignment="1">
      <alignment vertical="center"/>
    </xf>
    <xf numFmtId="0" fontId="0" fillId="28" borderId="12" xfId="0" applyFill="1" applyBorder="1" applyAlignment="1" applyProtection="1">
      <alignment horizontal="center" vertical="center"/>
      <protection locked="0"/>
    </xf>
    <xf numFmtId="0" fontId="0" fillId="26" borderId="10" xfId="0" applyFill="1" applyBorder="1" applyAlignment="1">
      <alignment horizontal="center" vertical="center" wrapText="1"/>
    </xf>
    <xf numFmtId="0" fontId="3" fillId="26" borderId="10" xfId="0" applyFont="1" applyFill="1" applyBorder="1" applyAlignment="1">
      <alignment horizontal="center" vertical="center" wrapText="1"/>
    </xf>
    <xf numFmtId="0" fontId="0" fillId="0" borderId="0" xfId="0" applyFill="1" applyBorder="1" applyAlignment="1">
      <alignment horizontal="center" vertical="center" wrapText="1"/>
    </xf>
    <xf numFmtId="179" fontId="0" fillId="0" borderId="0" xfId="0" applyNumberFormat="1" applyFill="1" applyBorder="1" applyAlignment="1">
      <alignment vertical="center"/>
    </xf>
    <xf numFmtId="0" fontId="0" fillId="0" borderId="0" xfId="0" applyFont="1" applyFill="1" applyBorder="1" applyAlignment="1">
      <alignment vertical="center"/>
    </xf>
    <xf numFmtId="0" fontId="29" fillId="28" borderId="17" xfId="0" applyFont="1" applyFill="1" applyBorder="1" applyAlignment="1">
      <alignment horizontal="center" vertical="center"/>
    </xf>
    <xf numFmtId="0" fontId="29" fillId="28" borderId="45" xfId="0" applyFont="1" applyFill="1" applyBorder="1" applyAlignment="1">
      <alignment horizontal="center" vertical="center"/>
    </xf>
    <xf numFmtId="0" fontId="0" fillId="26" borderId="10" xfId="0" applyFill="1" applyBorder="1" applyAlignment="1">
      <alignment horizontal="center" vertical="center"/>
    </xf>
    <xf numFmtId="0" fontId="0" fillId="26" borderId="12" xfId="0" applyFill="1" applyBorder="1" applyAlignment="1">
      <alignment horizontal="center" vertical="center"/>
    </xf>
    <xf numFmtId="179" fontId="0" fillId="29" borderId="13" xfId="0" applyNumberFormat="1" applyFill="1" applyBorder="1" applyAlignment="1">
      <alignment vertical="center"/>
    </xf>
    <xf numFmtId="0" fontId="4" fillId="0" borderId="39" xfId="0" applyFont="1" applyBorder="1" applyAlignment="1">
      <alignment horizontal="left"/>
    </xf>
    <xf numFmtId="0" fontId="38" fillId="0" borderId="39" xfId="0" applyFont="1" applyBorder="1" applyAlignment="1">
      <alignment horizontal="center" vertical="center"/>
    </xf>
    <xf numFmtId="0" fontId="40" fillId="0" borderId="10" xfId="0" applyFont="1" applyBorder="1" applyAlignment="1">
      <alignment horizontal="center" vertical="center" wrapText="1"/>
    </xf>
    <xf numFmtId="0" fontId="40" fillId="31" borderId="10" xfId="0" applyFont="1" applyFill="1" applyBorder="1" applyAlignment="1">
      <alignment horizontal="center" vertical="center" wrapText="1"/>
    </xf>
    <xf numFmtId="0" fontId="40" fillId="31" borderId="10" xfId="0" applyFont="1" applyFill="1" applyBorder="1" applyAlignment="1">
      <alignment horizontal="justify" vertical="center" wrapText="1"/>
    </xf>
    <xf numFmtId="0" fontId="59" fillId="31" borderId="10" xfId="0" applyFont="1" applyFill="1" applyBorder="1" applyAlignment="1">
      <alignment horizontal="justify" vertical="center" wrapText="1"/>
    </xf>
    <xf numFmtId="0" fontId="43" fillId="0" borderId="10" xfId="0" applyFont="1" applyBorder="1" applyAlignment="1">
      <alignment horizontal="center" vertical="center" wrapText="1"/>
    </xf>
    <xf numFmtId="0" fontId="43" fillId="0" borderId="10" xfId="0" applyFont="1" applyFill="1" applyBorder="1" applyAlignment="1">
      <alignment horizontal="center" vertical="center" wrapText="1"/>
    </xf>
    <xf numFmtId="0" fontId="43" fillId="31" borderId="46" xfId="0" applyFont="1" applyFill="1" applyBorder="1" applyAlignment="1">
      <alignment vertical="center" wrapText="1"/>
    </xf>
    <xf numFmtId="179" fontId="44" fillId="31" borderId="47" xfId="0" applyNumberFormat="1" applyFont="1" applyFill="1" applyBorder="1" applyAlignment="1">
      <alignment vertical="center" wrapText="1"/>
    </xf>
    <xf numFmtId="0" fontId="43" fillId="31" borderId="48" xfId="0" applyFont="1" applyFill="1" applyBorder="1" applyAlignment="1">
      <alignment vertical="center" wrapText="1"/>
    </xf>
    <xf numFmtId="0" fontId="44" fillId="31" borderId="49" xfId="0" applyFont="1" applyFill="1" applyBorder="1" applyAlignment="1">
      <alignment vertical="center" wrapText="1"/>
    </xf>
    <xf numFmtId="0" fontId="43" fillId="0" borderId="50" xfId="0" applyFont="1" applyFill="1" applyBorder="1" applyAlignment="1">
      <alignment vertical="center" wrapText="1"/>
    </xf>
    <xf numFmtId="0" fontId="43" fillId="0" borderId="40" xfId="0" applyFont="1" applyFill="1" applyBorder="1" applyAlignment="1">
      <alignment vertical="center" wrapText="1"/>
    </xf>
    <xf numFmtId="0" fontId="45" fillId="0" borderId="51" xfId="0" applyFont="1" applyFill="1" applyBorder="1" applyAlignment="1">
      <alignment horizontal="left" vertical="center" wrapText="1"/>
    </xf>
    <xf numFmtId="0" fontId="43" fillId="0" borderId="52" xfId="0" applyFont="1" applyFill="1" applyBorder="1" applyAlignment="1">
      <alignment horizontal="left" vertical="center" wrapText="1"/>
    </xf>
    <xf numFmtId="0" fontId="43" fillId="0" borderId="53" xfId="0" applyFont="1" applyFill="1" applyBorder="1" applyAlignment="1">
      <alignment vertical="top" wrapText="1"/>
    </xf>
    <xf numFmtId="0" fontId="43" fillId="0" borderId="54" xfId="0" applyFont="1" applyFill="1" applyBorder="1" applyAlignment="1">
      <alignment horizontal="left" vertical="top" wrapText="1"/>
    </xf>
    <xf numFmtId="0" fontId="43" fillId="0" borderId="55" xfId="0" applyFont="1" applyFill="1" applyBorder="1" applyAlignment="1">
      <alignment horizontal="left" vertical="top" wrapText="1"/>
    </xf>
    <xf numFmtId="0" fontId="43" fillId="31" borderId="54" xfId="0" applyFont="1" applyFill="1" applyBorder="1" applyAlignment="1">
      <alignment vertical="center" wrapText="1"/>
    </xf>
    <xf numFmtId="179" fontId="44" fillId="31" borderId="56" xfId="0" applyNumberFormat="1" applyFont="1" applyFill="1" applyBorder="1" applyAlignment="1">
      <alignment vertical="center" wrapText="1"/>
    </xf>
    <xf numFmtId="0" fontId="43" fillId="0" borderId="56" xfId="0" applyFont="1" applyFill="1" applyBorder="1" applyAlignment="1">
      <alignment vertical="top" wrapText="1"/>
    </xf>
    <xf numFmtId="0" fontId="43" fillId="0" borderId="40" xfId="0" applyFont="1" applyFill="1" applyBorder="1" applyAlignment="1">
      <alignment vertical="top" wrapText="1"/>
    </xf>
    <xf numFmtId="0" fontId="43" fillId="0" borderId="12" xfId="0" applyFont="1" applyFill="1" applyBorder="1" applyAlignment="1">
      <alignment vertical="center" wrapText="1"/>
    </xf>
    <xf numFmtId="0" fontId="43" fillId="0" borderId="44" xfId="0" applyFont="1" applyFill="1" applyBorder="1" applyAlignment="1">
      <alignment vertical="top" wrapText="1"/>
    </xf>
    <xf numFmtId="0" fontId="43" fillId="0" borderId="13" xfId="0" applyFont="1" applyFill="1" applyBorder="1" applyAlignment="1">
      <alignment vertical="top" wrapText="1"/>
    </xf>
    <xf numFmtId="0" fontId="43" fillId="0" borderId="20" xfId="0" applyFont="1" applyFill="1" applyBorder="1" applyAlignment="1">
      <alignment vertical="center" wrapText="1"/>
    </xf>
    <xf numFmtId="0" fontId="44" fillId="0" borderId="18" xfId="0" applyFont="1" applyBorder="1" applyAlignment="1">
      <alignment vertical="center" wrapText="1"/>
    </xf>
    <xf numFmtId="0" fontId="43" fillId="0" borderId="19" xfId="0" applyFont="1" applyFill="1" applyBorder="1" applyAlignment="1">
      <alignment vertical="center" wrapText="1"/>
    </xf>
    <xf numFmtId="179" fontId="44" fillId="31" borderId="49" xfId="0" applyNumberFormat="1" applyFont="1" applyFill="1" applyBorder="1" applyAlignment="1">
      <alignment vertical="center" wrapText="1"/>
    </xf>
    <xf numFmtId="0" fontId="43" fillId="0" borderId="57" xfId="0" applyFont="1" applyFill="1" applyBorder="1" applyAlignment="1">
      <alignment vertical="top" wrapText="1"/>
    </xf>
    <xf numFmtId="0" fontId="44" fillId="0" borderId="18" xfId="0" applyFont="1" applyFill="1" applyBorder="1" applyAlignment="1">
      <alignment vertical="center" wrapText="1"/>
    </xf>
    <xf numFmtId="0" fontId="43" fillId="31" borderId="58" xfId="0" applyFont="1" applyFill="1" applyBorder="1" applyAlignment="1">
      <alignment vertical="center" wrapText="1"/>
    </xf>
    <xf numFmtId="179" fontId="44" fillId="31" borderId="59" xfId="0" applyNumberFormat="1" applyFont="1" applyFill="1" applyBorder="1" applyAlignment="1">
      <alignment vertical="center" wrapText="1"/>
    </xf>
    <xf numFmtId="0" fontId="43" fillId="0" borderId="60" xfId="0" applyFont="1" applyFill="1" applyBorder="1" applyAlignment="1">
      <alignment vertical="center" wrapText="1"/>
    </xf>
    <xf numFmtId="0" fontId="43" fillId="31" borderId="41" xfId="0" applyFont="1" applyFill="1" applyBorder="1" applyAlignment="1">
      <alignment vertical="center" wrapText="1"/>
    </xf>
    <xf numFmtId="179" fontId="44" fillId="31" borderId="42" xfId="0" applyNumberFormat="1" applyFont="1" applyFill="1" applyBorder="1" applyAlignment="1">
      <alignment vertical="center" wrapText="1"/>
    </xf>
    <xf numFmtId="0" fontId="60" fillId="0" borderId="40" xfId="0" applyFont="1" applyBorder="1" applyAlignment="1">
      <alignment horizontal="left" vertical="top" wrapText="1"/>
    </xf>
    <xf numFmtId="0" fontId="43" fillId="0" borderId="44" xfId="0" applyFont="1" applyFill="1" applyBorder="1" applyAlignment="1">
      <alignment horizontal="left" vertical="top" wrapText="1"/>
    </xf>
    <xf numFmtId="0" fontId="43" fillId="0" borderId="60" xfId="0" applyFont="1" applyFill="1" applyBorder="1" applyAlignment="1">
      <alignment horizontal="left" vertical="top" wrapText="1"/>
    </xf>
    <xf numFmtId="0" fontId="43" fillId="31" borderId="14" xfId="0" applyFont="1" applyFill="1" applyBorder="1" applyAlignment="1">
      <alignment vertical="center" wrapText="1"/>
    </xf>
    <xf numFmtId="179" fontId="44" fillId="31" borderId="40" xfId="0" applyNumberFormat="1" applyFont="1" applyFill="1" applyBorder="1" applyAlignment="1">
      <alignment vertical="center" wrapText="1"/>
    </xf>
    <xf numFmtId="0" fontId="43" fillId="0" borderId="38" xfId="0" applyFont="1" applyFill="1" applyBorder="1" applyAlignment="1">
      <alignment horizontal="left" vertical="top" wrapText="1"/>
    </xf>
    <xf numFmtId="0" fontId="43" fillId="0" borderId="57" xfId="0" applyFont="1" applyFill="1" applyBorder="1" applyAlignment="1">
      <alignment horizontal="left" vertical="top" wrapText="1"/>
    </xf>
    <xf numFmtId="0" fontId="48" fillId="0" borderId="0" xfId="0" applyFont="1" applyAlignment="1">
      <alignment horizontal="justify" vertical="center"/>
    </xf>
    <xf numFmtId="0" fontId="0" fillId="26" borderId="73" xfId="0" applyFill="1" applyBorder="1" applyAlignment="1">
      <alignment horizontal="center" vertical="center"/>
    </xf>
    <xf numFmtId="179" fontId="0" fillId="29" borderId="73" xfId="0" applyNumberFormat="1" applyFill="1" applyBorder="1" applyAlignment="1">
      <alignment vertical="center"/>
    </xf>
    <xf numFmtId="0" fontId="0" fillId="26" borderId="32" xfId="0" applyFill="1" applyBorder="1" applyAlignment="1">
      <alignment horizontal="center" vertical="center"/>
    </xf>
    <xf numFmtId="179" fontId="0" fillId="29" borderId="32" xfId="0" applyNumberFormat="1" applyFill="1" applyBorder="1" applyAlignment="1">
      <alignment vertical="center"/>
    </xf>
    <xf numFmtId="0" fontId="0" fillId="29" borderId="13" xfId="0" applyFill="1" applyBorder="1" applyAlignment="1">
      <alignment horizontal="center" vertical="center"/>
    </xf>
    <xf numFmtId="0" fontId="67" fillId="26" borderId="0" xfId="48" applyFill="1" applyAlignment="1">
      <alignment horizontal="left" vertical="center"/>
    </xf>
    <xf numFmtId="0" fontId="67" fillId="26" borderId="0" xfId="48" applyFill="1">
      <alignment vertical="center"/>
    </xf>
    <xf numFmtId="0" fontId="67" fillId="26" borderId="0" xfId="48" applyFill="1" applyAlignment="1">
      <alignment horizontal="center" vertical="center"/>
    </xf>
    <xf numFmtId="0" fontId="70" fillId="26" borderId="0" xfId="48" applyFont="1" applyFill="1">
      <alignment vertical="center"/>
    </xf>
    <xf numFmtId="0" fontId="67" fillId="32" borderId="0" xfId="48" applyFill="1">
      <alignment vertical="center"/>
    </xf>
    <xf numFmtId="0" fontId="66" fillId="26" borderId="0" xfId="48" applyFont="1" applyFill="1" applyAlignment="1">
      <alignment horizontal="left" vertical="center"/>
    </xf>
    <xf numFmtId="0" fontId="68" fillId="26" borderId="0" xfId="48" applyFont="1" applyFill="1" applyAlignment="1">
      <alignment horizontal="center" vertical="center"/>
    </xf>
    <xf numFmtId="0" fontId="68" fillId="33" borderId="0" xfId="48" applyFont="1" applyFill="1" applyAlignment="1">
      <alignment horizontal="center" vertical="center"/>
    </xf>
    <xf numFmtId="0" fontId="67" fillId="33" borderId="0" xfId="48" applyFill="1" applyAlignment="1">
      <alignment horizontal="left" vertical="center"/>
    </xf>
    <xf numFmtId="0" fontId="67" fillId="33" borderId="0" xfId="48" applyFill="1">
      <alignment vertical="center"/>
    </xf>
    <xf numFmtId="0" fontId="72" fillId="26" borderId="0" xfId="48" applyFont="1" applyFill="1" applyAlignment="1">
      <alignment horizontal="center" vertical="center"/>
    </xf>
    <xf numFmtId="0" fontId="73" fillId="26" borderId="0" xfId="48" applyFont="1" applyFill="1" applyAlignment="1">
      <alignment horizontal="center" vertical="center"/>
    </xf>
    <xf numFmtId="0" fontId="72" fillId="26" borderId="0" xfId="48" applyFont="1" applyFill="1" applyAlignment="1">
      <alignment horizontal="left" vertical="center"/>
    </xf>
    <xf numFmtId="0" fontId="72" fillId="26" borderId="0" xfId="48" applyFont="1" applyFill="1">
      <alignment vertical="center"/>
    </xf>
    <xf numFmtId="0" fontId="76" fillId="33" borderId="0" xfId="48" applyFont="1" applyFill="1" applyAlignment="1">
      <alignment horizontal="center" vertical="center" shrinkToFit="1"/>
    </xf>
    <xf numFmtId="0" fontId="77" fillId="33" borderId="0" xfId="48" applyFont="1" applyFill="1" applyAlignment="1">
      <alignment vertical="center" shrinkToFit="1"/>
    </xf>
    <xf numFmtId="0" fontId="78" fillId="26" borderId="0" xfId="48" applyFont="1" applyFill="1" applyAlignment="1">
      <alignment horizontal="center" vertical="center"/>
    </xf>
    <xf numFmtId="0" fontId="79" fillId="26" borderId="0" xfId="48" applyFont="1" applyFill="1" applyAlignment="1">
      <alignment horizontal="center" vertical="center" shrinkToFit="1"/>
    </xf>
    <xf numFmtId="0" fontId="79" fillId="26" borderId="0" xfId="48" applyFont="1" applyFill="1" applyAlignment="1">
      <alignment vertical="center" shrinkToFit="1"/>
    </xf>
    <xf numFmtId="181" fontId="67" fillId="34" borderId="10" xfId="48" applyNumberFormat="1" applyFill="1" applyBorder="1" applyAlignment="1" applyProtection="1">
      <alignment horizontal="center" vertical="center"/>
      <protection locked="0"/>
    </xf>
    <xf numFmtId="0" fontId="80" fillId="33" borderId="0" xfId="48" applyFont="1" applyFill="1" applyAlignment="1">
      <alignment horizontal="center" vertical="center" shrinkToFit="1"/>
    </xf>
    <xf numFmtId="181" fontId="72" fillId="26" borderId="0" xfId="48" applyNumberFormat="1" applyFont="1" applyFill="1" applyAlignment="1">
      <alignment horizontal="center" vertical="center"/>
    </xf>
    <xf numFmtId="0" fontId="81" fillId="26" borderId="0" xfId="48" applyFont="1" applyFill="1" applyAlignment="1">
      <alignment horizontal="center" vertical="center" shrinkToFit="1"/>
    </xf>
    <xf numFmtId="181" fontId="67" fillId="33" borderId="0" xfId="48" applyNumberFormat="1" applyFill="1" applyAlignment="1">
      <alignment horizontal="center" vertical="center"/>
    </xf>
    <xf numFmtId="0" fontId="82" fillId="33" borderId="0" xfId="48" applyFont="1" applyFill="1" applyAlignment="1">
      <alignment horizontal="center" vertical="center" shrinkToFit="1"/>
    </xf>
    <xf numFmtId="0" fontId="80" fillId="26" borderId="0" xfId="48" applyFont="1" applyFill="1" applyAlignment="1">
      <alignment horizontal="center" vertical="center" shrinkToFit="1"/>
    </xf>
    <xf numFmtId="0" fontId="82" fillId="26" borderId="0" xfId="48" applyFont="1" applyFill="1" applyAlignment="1">
      <alignment vertical="center" shrinkToFit="1"/>
    </xf>
    <xf numFmtId="0" fontId="66" fillId="26" borderId="0" xfId="48" applyFont="1" applyFill="1">
      <alignment vertical="center"/>
    </xf>
    <xf numFmtId="0" fontId="83" fillId="26" borderId="0" xfId="48" applyFont="1" applyFill="1" applyAlignment="1">
      <alignment horizontal="center" vertical="center" shrinkToFit="1"/>
    </xf>
    <xf numFmtId="0" fontId="77" fillId="26" borderId="30" xfId="48" applyFont="1" applyFill="1" applyBorder="1" applyAlignment="1">
      <alignment horizontal="center" vertical="center" shrinkToFit="1"/>
    </xf>
    <xf numFmtId="0" fontId="77" fillId="26" borderId="30" xfId="48" applyFont="1" applyFill="1" applyBorder="1" applyAlignment="1">
      <alignment vertical="center" shrinkToFit="1"/>
    </xf>
    <xf numFmtId="0" fontId="77" fillId="26" borderId="0" xfId="48" applyFont="1" applyFill="1" applyAlignment="1">
      <alignment vertical="center" shrinkToFit="1"/>
    </xf>
    <xf numFmtId="0" fontId="77" fillId="26" borderId="0" xfId="48" applyFont="1" applyFill="1" applyAlignment="1">
      <alignment horizontal="center" vertical="center" shrinkToFit="1"/>
    </xf>
    <xf numFmtId="0" fontId="67" fillId="34" borderId="10" xfId="48" applyFill="1" applyBorder="1" applyAlignment="1" applyProtection="1">
      <alignment horizontal="center" vertical="center"/>
      <protection locked="0"/>
    </xf>
    <xf numFmtId="0" fontId="67" fillId="26" borderId="0" xfId="48" applyFill="1" applyAlignment="1">
      <alignment horizontal="center" vertical="center" shrinkToFit="1"/>
    </xf>
    <xf numFmtId="0" fontId="82" fillId="26" borderId="0" xfId="48" applyFont="1" applyFill="1" applyAlignment="1">
      <alignment horizontal="center" vertical="center" shrinkToFit="1"/>
    </xf>
    <xf numFmtId="0" fontId="82" fillId="26" borderId="0" xfId="48" applyFont="1" applyFill="1" applyAlignment="1">
      <alignment horizontal="right" vertical="center"/>
    </xf>
    <xf numFmtId="0" fontId="67" fillId="35" borderId="10" xfId="48" applyFill="1" applyBorder="1" applyAlignment="1" applyProtection="1">
      <alignment horizontal="center" vertical="center"/>
      <protection locked="0"/>
    </xf>
    <xf numFmtId="0" fontId="67" fillId="26" borderId="10" xfId="48" applyFill="1" applyBorder="1" applyAlignment="1">
      <alignment horizontal="center" vertical="center"/>
    </xf>
    <xf numFmtId="181" fontId="67" fillId="26" borderId="10" xfId="48" applyNumberFormat="1" applyFill="1" applyBorder="1" applyAlignment="1">
      <alignment horizontal="center" vertical="center"/>
    </xf>
    <xf numFmtId="181" fontId="67" fillId="0" borderId="10" xfId="48" applyNumberFormat="1" applyBorder="1" applyAlignment="1">
      <alignment horizontal="center" vertical="center"/>
    </xf>
    <xf numFmtId="0" fontId="67" fillId="26" borderId="0" xfId="48" applyFill="1" applyAlignment="1">
      <alignment horizontal="right" vertical="center"/>
    </xf>
    <xf numFmtId="0" fontId="72" fillId="26" borderId="10" xfId="48" applyFont="1" applyFill="1" applyBorder="1" applyAlignment="1">
      <alignment horizontal="center" vertical="center"/>
    </xf>
    <xf numFmtId="0" fontId="67" fillId="26" borderId="0" xfId="48" applyFill="1" applyAlignment="1" applyProtection="1">
      <alignment horizontal="center" vertical="center" shrinkToFit="1"/>
      <protection locked="0"/>
    </xf>
    <xf numFmtId="0" fontId="82" fillId="26" borderId="0" xfId="48" applyFont="1" applyFill="1" applyAlignment="1" applyProtection="1">
      <alignment horizontal="center" vertical="center" shrinkToFit="1"/>
      <protection locked="0"/>
    </xf>
    <xf numFmtId="0" fontId="82" fillId="26" borderId="0" xfId="48" applyFont="1" applyFill="1" applyAlignment="1" applyProtection="1">
      <alignment horizontal="right" vertical="center"/>
      <protection locked="0"/>
    </xf>
    <xf numFmtId="0" fontId="70" fillId="26" borderId="0" xfId="48" applyFont="1" applyFill="1" applyProtection="1">
      <alignment vertical="center"/>
      <protection locked="0"/>
    </xf>
    <xf numFmtId="0" fontId="67" fillId="26" borderId="0" xfId="48" applyFill="1" applyProtection="1">
      <alignment vertical="center"/>
      <protection locked="0"/>
    </xf>
    <xf numFmtId="181" fontId="67" fillId="34" borderId="12" xfId="48" applyNumberFormat="1" applyFill="1" applyBorder="1" applyAlignment="1" applyProtection="1">
      <alignment horizontal="center" vertical="center"/>
      <protection locked="0"/>
    </xf>
    <xf numFmtId="0" fontId="67" fillId="0" borderId="10" xfId="48" applyBorder="1" applyAlignment="1">
      <alignment horizontal="center" vertical="center"/>
    </xf>
    <xf numFmtId="0" fontId="82" fillId="36" borderId="17" xfId="48" applyFont="1" applyFill="1" applyBorder="1" applyAlignment="1">
      <alignment vertical="center" shrinkToFit="1"/>
    </xf>
    <xf numFmtId="0" fontId="82" fillId="36" borderId="26" xfId="48" applyFont="1" applyFill="1" applyBorder="1" applyAlignment="1">
      <alignment vertical="center" shrinkToFit="1"/>
    </xf>
    <xf numFmtId="0" fontId="84" fillId="36" borderId="11" xfId="48" applyFont="1" applyFill="1" applyBorder="1" applyAlignment="1">
      <alignment horizontal="center" vertical="center" shrinkToFit="1"/>
    </xf>
    <xf numFmtId="0" fontId="82" fillId="36" borderId="11" xfId="48" applyFont="1" applyFill="1" applyBorder="1" applyAlignment="1">
      <alignment vertical="center" shrinkToFit="1"/>
    </xf>
    <xf numFmtId="0" fontId="67" fillId="36" borderId="17" xfId="48" applyFill="1" applyBorder="1">
      <alignment vertical="center"/>
    </xf>
    <xf numFmtId="0" fontId="67" fillId="36" borderId="26" xfId="48" applyFill="1" applyBorder="1">
      <alignment vertical="center"/>
    </xf>
    <xf numFmtId="0" fontId="85" fillId="26" borderId="0" xfId="48" applyFont="1" applyFill="1">
      <alignment vertical="center"/>
    </xf>
    <xf numFmtId="0" fontId="54" fillId="26" borderId="0" xfId="48" applyFont="1" applyFill="1" applyAlignment="1">
      <alignment horizontal="center" vertical="center"/>
    </xf>
    <xf numFmtId="0" fontId="54" fillId="26" borderId="0" xfId="48" applyFont="1" applyFill="1">
      <alignment vertical="center"/>
    </xf>
    <xf numFmtId="0" fontId="89" fillId="0" borderId="0" xfId="46" applyFont="1" applyAlignment="1">
      <alignment horizontal="left" vertical="center"/>
    </xf>
    <xf numFmtId="0" fontId="8" fillId="0" borderId="0" xfId="46" applyFont="1" applyAlignment="1">
      <alignment vertical="center" textRotation="255" shrinkToFit="1"/>
    </xf>
    <xf numFmtId="0" fontId="7" fillId="0" borderId="0" xfId="46" applyFont="1" applyAlignment="1">
      <alignment horizontal="left" vertical="center"/>
    </xf>
    <xf numFmtId="0" fontId="9" fillId="0" borderId="0" xfId="46" applyFont="1" applyAlignment="1">
      <alignment horizontal="left" vertical="center"/>
    </xf>
    <xf numFmtId="0" fontId="9" fillId="0" borderId="0" xfId="46" applyFont="1">
      <alignment vertical="center"/>
    </xf>
    <xf numFmtId="0" fontId="70" fillId="0" borderId="0" xfId="48" applyFont="1">
      <alignment vertical="center"/>
    </xf>
    <xf numFmtId="0" fontId="9" fillId="0" borderId="0" xfId="46" applyFont="1" applyAlignment="1">
      <alignment horizontal="right" vertical="center"/>
    </xf>
    <xf numFmtId="0" fontId="10" fillId="0" borderId="0" xfId="46" applyFont="1">
      <alignment vertical="center"/>
    </xf>
    <xf numFmtId="0" fontId="10" fillId="0" borderId="0" xfId="46" applyFont="1" applyAlignment="1">
      <alignment vertical="center" wrapText="1"/>
    </xf>
    <xf numFmtId="0" fontId="9" fillId="0" borderId="0" xfId="46" applyFont="1" applyAlignment="1">
      <alignment horizontal="center" vertical="center"/>
    </xf>
    <xf numFmtId="0" fontId="8" fillId="0" borderId="0" xfId="46" applyFont="1">
      <alignment vertical="center"/>
    </xf>
    <xf numFmtId="0" fontId="91" fillId="0" borderId="0" xfId="48" applyFont="1">
      <alignment vertical="center"/>
    </xf>
    <xf numFmtId="0" fontId="51" fillId="0" borderId="0" xfId="48" applyFont="1">
      <alignment vertical="center"/>
    </xf>
    <xf numFmtId="0" fontId="51" fillId="0" borderId="0" xfId="48" applyFont="1" applyAlignment="1">
      <alignment horizontal="right" vertical="center"/>
    </xf>
    <xf numFmtId="0" fontId="51" fillId="34" borderId="0" xfId="48" applyFont="1" applyFill="1" applyProtection="1">
      <alignment vertical="center"/>
      <protection locked="0"/>
    </xf>
    <xf numFmtId="0" fontId="8" fillId="0" borderId="0" xfId="46" applyFont="1" applyAlignment="1">
      <alignment vertical="center" wrapText="1"/>
    </xf>
    <xf numFmtId="0" fontId="10" fillId="0" borderId="10" xfId="49" applyFont="1" applyBorder="1" applyAlignment="1">
      <alignment horizontal="center" vertical="center"/>
    </xf>
    <xf numFmtId="0" fontId="10" fillId="0" borderId="10" xfId="49" applyFont="1" applyBorder="1" applyAlignment="1">
      <alignment horizontal="center" vertical="center" wrapText="1"/>
    </xf>
    <xf numFmtId="0" fontId="10" fillId="0" borderId="17" xfId="46" applyFont="1" applyBorder="1">
      <alignment vertical="center"/>
    </xf>
    <xf numFmtId="0" fontId="10" fillId="0" borderId="0" xfId="49" applyFont="1" applyAlignment="1">
      <alignment horizontal="center" vertical="center"/>
    </xf>
    <xf numFmtId="0" fontId="10" fillId="0" borderId="0" xfId="49" applyFont="1" applyAlignment="1">
      <alignment horizontal="center" vertical="center" wrapText="1"/>
    </xf>
    <xf numFmtId="0" fontId="10" fillId="0" borderId="0" xfId="46" applyFont="1" applyAlignment="1">
      <alignment horizontal="center" vertical="center" wrapText="1"/>
    </xf>
    <xf numFmtId="182" fontId="10" fillId="0" borderId="10" xfId="46" applyNumberFormat="1" applyFont="1" applyBorder="1">
      <alignment vertical="center"/>
    </xf>
    <xf numFmtId="183" fontId="10" fillId="0" borderId="10" xfId="46" applyNumberFormat="1" applyFont="1" applyBorder="1">
      <alignment vertical="center"/>
    </xf>
    <xf numFmtId="0" fontId="10" fillId="38" borderId="12" xfId="46" applyFont="1" applyFill="1" applyBorder="1" applyAlignment="1" applyProtection="1">
      <alignment vertical="center" shrinkToFit="1"/>
      <protection locked="0"/>
    </xf>
    <xf numFmtId="0" fontId="11" fillId="0" borderId="12" xfId="46" applyFont="1" applyBorder="1" applyAlignment="1">
      <alignment horizontal="center" vertical="center"/>
    </xf>
    <xf numFmtId="0" fontId="10" fillId="34" borderId="10" xfId="46" applyFont="1" applyFill="1" applyBorder="1" applyAlignment="1" applyProtection="1">
      <alignment horizontal="right" vertical="center"/>
      <protection locked="0"/>
    </xf>
    <xf numFmtId="0" fontId="10" fillId="39" borderId="10" xfId="46" applyFont="1" applyFill="1" applyBorder="1" applyAlignment="1" applyProtection="1">
      <alignment horizontal="right" vertical="center"/>
      <protection locked="0"/>
    </xf>
    <xf numFmtId="0" fontId="10" fillId="0" borderId="84" xfId="46" applyFont="1" applyBorder="1">
      <alignment vertical="center"/>
    </xf>
    <xf numFmtId="0" fontId="10" fillId="38" borderId="19" xfId="46" applyFont="1" applyFill="1" applyBorder="1" applyAlignment="1" applyProtection="1">
      <alignment vertical="center" shrinkToFit="1"/>
      <protection locked="0"/>
    </xf>
    <xf numFmtId="0" fontId="11" fillId="33" borderId="19" xfId="46" applyFont="1" applyFill="1" applyBorder="1" applyAlignment="1">
      <alignment horizontal="left" vertical="center"/>
    </xf>
    <xf numFmtId="0" fontId="10" fillId="26" borderId="10" xfId="46" applyFont="1" applyFill="1" applyBorder="1" applyAlignment="1">
      <alignment horizontal="right" vertical="center"/>
    </xf>
    <xf numFmtId="0" fontId="10" fillId="0" borderId="44" xfId="46" applyFont="1" applyBorder="1">
      <alignment vertical="center"/>
    </xf>
    <xf numFmtId="0" fontId="98" fillId="0" borderId="15" xfId="46" applyFont="1" applyFill="1" applyBorder="1" applyAlignment="1">
      <alignment horizontal="center" vertical="center"/>
    </xf>
    <xf numFmtId="0" fontId="10" fillId="0" borderId="15" xfId="46" applyFont="1" applyFill="1" applyBorder="1" applyAlignment="1">
      <alignment horizontal="right" vertical="center"/>
    </xf>
    <xf numFmtId="0" fontId="10" fillId="0" borderId="57" xfId="46" applyFont="1" applyBorder="1">
      <alignment vertical="center"/>
    </xf>
    <xf numFmtId="0" fontId="10" fillId="38" borderId="13" xfId="46" applyFont="1" applyFill="1" applyBorder="1" applyAlignment="1" applyProtection="1">
      <alignment vertical="center" shrinkToFit="1"/>
      <protection locked="0"/>
    </xf>
    <xf numFmtId="0" fontId="10" fillId="0" borderId="0" xfId="46" applyFont="1" applyProtection="1">
      <alignment vertical="center"/>
      <protection locked="0"/>
    </xf>
    <xf numFmtId="0" fontId="99" fillId="0" borderId="0" xfId="46" applyFont="1" applyAlignment="1" applyProtection="1">
      <alignment horizontal="center" vertical="center"/>
      <protection locked="0"/>
    </xf>
    <xf numFmtId="0" fontId="99" fillId="0" borderId="0" xfId="49" applyFont="1" applyAlignment="1" applyProtection="1">
      <alignment horizontal="center" vertical="center"/>
      <protection locked="0"/>
    </xf>
    <xf numFmtId="0" fontId="99" fillId="0" borderId="0" xfId="46" applyFont="1" applyProtection="1">
      <alignment vertical="center"/>
      <protection locked="0"/>
    </xf>
    <xf numFmtId="0" fontId="100" fillId="0" borderId="0" xfId="49" applyFont="1" applyAlignment="1" applyProtection="1">
      <alignment horizontal="center" vertical="center"/>
      <protection locked="0"/>
    </xf>
    <xf numFmtId="0" fontId="100" fillId="0" borderId="0" xfId="46" applyFont="1" applyProtection="1">
      <alignment vertical="center"/>
      <protection locked="0"/>
    </xf>
    <xf numFmtId="0" fontId="100" fillId="0" borderId="0" xfId="46" applyFont="1" applyAlignment="1" applyProtection="1">
      <alignment horizontal="center" vertical="center"/>
      <protection locked="0"/>
    </xf>
    <xf numFmtId="0" fontId="9" fillId="0" borderId="0" xfId="46" applyFont="1" applyProtection="1">
      <alignment vertical="center"/>
      <protection locked="0"/>
    </xf>
    <xf numFmtId="0" fontId="8" fillId="0" borderId="0" xfId="46" applyFont="1" applyProtection="1">
      <alignment vertical="center"/>
      <protection locked="0"/>
    </xf>
    <xf numFmtId="0" fontId="10" fillId="0" borderId="0" xfId="46" applyFont="1" applyAlignment="1" applyProtection="1">
      <alignment vertical="center" wrapText="1"/>
      <protection locked="0"/>
    </xf>
    <xf numFmtId="0" fontId="10" fillId="0" borderId="0" xfId="46" applyFont="1" applyAlignment="1" applyProtection="1">
      <alignment horizontal="left"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horizontal="center" vertical="center"/>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vertical="center" shrinkToFit="1"/>
      <protection locked="0"/>
    </xf>
    <xf numFmtId="0" fontId="8" fillId="0" borderId="0" xfId="46" applyFont="1" applyAlignment="1" applyProtection="1">
      <alignment vertical="center" textRotation="255" shrinkToFit="1"/>
      <protection locked="0"/>
    </xf>
    <xf numFmtId="0" fontId="67" fillId="34" borderId="89" xfId="48" applyFill="1" applyBorder="1">
      <alignment vertical="center"/>
    </xf>
    <xf numFmtId="0" fontId="67" fillId="34" borderId="90" xfId="48" applyFill="1" applyBorder="1">
      <alignment vertical="center"/>
    </xf>
    <xf numFmtId="0" fontId="67" fillId="34" borderId="91" xfId="48" applyFill="1" applyBorder="1">
      <alignment vertical="center"/>
    </xf>
    <xf numFmtId="0" fontId="67" fillId="0" borderId="0" xfId="48">
      <alignment vertical="center"/>
    </xf>
    <xf numFmtId="0" fontId="54" fillId="34" borderId="92" xfId="48" applyFont="1" applyFill="1" applyBorder="1">
      <alignment vertical="center"/>
    </xf>
    <xf numFmtId="0" fontId="54" fillId="34" borderId="93" xfId="48" applyFont="1" applyFill="1" applyBorder="1">
      <alignment vertical="center"/>
    </xf>
    <xf numFmtId="0" fontId="67" fillId="34" borderId="93" xfId="48" applyFill="1" applyBorder="1">
      <alignment vertical="center"/>
    </xf>
    <xf numFmtId="0" fontId="67" fillId="34" borderId="94" xfId="48" applyFill="1" applyBorder="1">
      <alignment vertical="center"/>
    </xf>
    <xf numFmtId="0" fontId="54" fillId="34" borderId="95" xfId="48" applyFont="1" applyFill="1" applyBorder="1">
      <alignment vertical="center"/>
    </xf>
    <xf numFmtId="0" fontId="67" fillId="34" borderId="95" xfId="48" applyFill="1" applyBorder="1">
      <alignment vertical="center"/>
    </xf>
    <xf numFmtId="0" fontId="54" fillId="40" borderId="96" xfId="48" applyFont="1" applyFill="1" applyBorder="1">
      <alignment vertical="center"/>
    </xf>
    <xf numFmtId="0" fontId="54" fillId="40" borderId="97" xfId="48" applyFont="1" applyFill="1" applyBorder="1">
      <alignment vertical="center"/>
    </xf>
    <xf numFmtId="0" fontId="54" fillId="40" borderId="98" xfId="48" applyFont="1" applyFill="1" applyBorder="1">
      <alignment vertical="center"/>
    </xf>
    <xf numFmtId="0" fontId="54" fillId="40" borderId="99" xfId="48" applyFont="1" applyFill="1" applyBorder="1">
      <alignment vertical="center"/>
    </xf>
    <xf numFmtId="0" fontId="54" fillId="40" borderId="100" xfId="48" applyFont="1" applyFill="1" applyBorder="1">
      <alignment vertical="center"/>
    </xf>
    <xf numFmtId="0" fontId="54" fillId="40" borderId="101" xfId="48" applyFont="1" applyFill="1" applyBorder="1">
      <alignment vertical="center"/>
    </xf>
    <xf numFmtId="0" fontId="4" fillId="25" borderId="10" xfId="0" applyFont="1" applyFill="1" applyBorder="1" applyAlignment="1">
      <alignment horizontal="left" vertical="center" wrapText="1"/>
    </xf>
    <xf numFmtId="0" fontId="32" fillId="25" borderId="0" xfId="0" applyFont="1" applyFill="1" applyBorder="1" applyAlignment="1">
      <alignment horizontal="center" vertical="center" wrapText="1"/>
    </xf>
    <xf numFmtId="0" fontId="0" fillId="29" borderId="13" xfId="0" applyFill="1" applyBorder="1" applyAlignment="1">
      <alignment horizontal="center" vertical="center"/>
    </xf>
    <xf numFmtId="0" fontId="68" fillId="26" borderId="0" xfId="48" applyFont="1" applyFill="1" applyAlignment="1">
      <alignment vertical="center"/>
    </xf>
    <xf numFmtId="0" fontId="64" fillId="26" borderId="0" xfId="48" applyFont="1" applyFill="1" applyAlignment="1">
      <alignment vertical="center"/>
    </xf>
    <xf numFmtId="0" fontId="64" fillId="26" borderId="0" xfId="48" quotePrefix="1" applyFont="1" applyFill="1" applyAlignment="1">
      <alignment vertical="center"/>
    </xf>
    <xf numFmtId="0" fontId="68" fillId="26" borderId="0" xfId="48" applyFont="1" applyFill="1" applyAlignment="1" applyProtection="1">
      <alignment horizontal="center" vertical="center"/>
    </xf>
    <xf numFmtId="0" fontId="10" fillId="0" borderId="10" xfId="49" applyFont="1" applyBorder="1" applyAlignment="1">
      <alignment horizontal="center" vertical="center"/>
    </xf>
    <xf numFmtId="0" fontId="10" fillId="0" borderId="12" xfId="46" applyFont="1" applyFill="1" applyBorder="1" applyAlignment="1" applyProtection="1">
      <alignment vertical="center" shrinkToFit="1"/>
      <protection locked="0"/>
    </xf>
    <xf numFmtId="0" fontId="11" fillId="0" borderId="12" xfId="46" applyFont="1" applyFill="1" applyBorder="1" applyAlignment="1">
      <alignment horizontal="center" vertical="center"/>
    </xf>
    <xf numFmtId="0" fontId="10" fillId="0" borderId="10" xfId="46" applyFont="1" applyFill="1" applyBorder="1" applyAlignment="1" applyProtection="1">
      <alignment horizontal="right" vertical="center"/>
      <protection locked="0"/>
    </xf>
    <xf numFmtId="0" fontId="10" fillId="0" borderId="19" xfId="46" applyFont="1" applyFill="1" applyBorder="1" applyAlignment="1" applyProtection="1">
      <alignment vertical="center" shrinkToFit="1"/>
      <protection locked="0"/>
    </xf>
    <xf numFmtId="0" fontId="11" fillId="0" borderId="19" xfId="46" applyFont="1" applyFill="1" applyBorder="1" applyAlignment="1">
      <alignment horizontal="left" vertical="center"/>
    </xf>
    <xf numFmtId="0" fontId="10" fillId="0" borderId="10" xfId="46" applyFont="1" applyFill="1" applyBorder="1" applyAlignment="1">
      <alignment horizontal="right" vertical="center"/>
    </xf>
    <xf numFmtId="0" fontId="28" fillId="24" borderId="0" xfId="0" applyFont="1" applyFill="1" applyBorder="1" applyAlignment="1">
      <alignment horizontal="left" vertical="center"/>
    </xf>
    <xf numFmtId="0" fontId="28" fillId="24" borderId="21" xfId="0" applyFont="1" applyFill="1" applyBorder="1" applyAlignment="1">
      <alignment horizontal="left" vertical="center"/>
    </xf>
    <xf numFmtId="0" fontId="29" fillId="24" borderId="0" xfId="0" applyFont="1" applyFill="1" applyBorder="1" applyAlignment="1">
      <alignment horizontal="center" vertical="center" wrapText="1"/>
    </xf>
    <xf numFmtId="0" fontId="31" fillId="0" borderId="33"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4" xfId="0" applyFont="1" applyFill="1" applyBorder="1" applyAlignment="1">
      <alignment horizontal="left" vertical="center" wrapText="1"/>
    </xf>
    <xf numFmtId="0" fontId="29" fillId="24" borderId="17" xfId="0" applyFont="1" applyFill="1" applyBorder="1" applyAlignment="1">
      <alignment horizontal="center" vertical="center" wrapText="1"/>
    </xf>
    <xf numFmtId="0" fontId="29" fillId="24" borderId="45" xfId="0" applyFont="1" applyFill="1" applyBorder="1" applyAlignment="1">
      <alignment horizontal="center" vertical="center" wrapText="1"/>
    </xf>
    <xf numFmtId="0" fontId="29" fillId="28" borderId="17" xfId="0" applyFont="1" applyFill="1" applyBorder="1" applyAlignment="1">
      <alignment horizontal="center" vertical="center"/>
    </xf>
    <xf numFmtId="0" fontId="29" fillId="28" borderId="45" xfId="0" applyFont="1" applyFill="1" applyBorder="1" applyAlignment="1">
      <alignment horizontal="center" vertical="center"/>
    </xf>
    <xf numFmtId="0" fontId="29" fillId="28" borderId="22" xfId="0" applyFont="1" applyFill="1" applyBorder="1" applyAlignment="1">
      <alignment horizontal="center" vertical="center"/>
    </xf>
    <xf numFmtId="0" fontId="29" fillId="28" borderId="61" xfId="0" applyFont="1" applyFill="1" applyBorder="1" applyAlignment="1">
      <alignment horizontal="center" vertical="center"/>
    </xf>
    <xf numFmtId="0" fontId="29" fillId="0" borderId="26" xfId="0" applyFont="1" applyFill="1" applyBorder="1" applyAlignment="1">
      <alignment horizontal="left" vertical="center" wrapText="1"/>
    </xf>
    <xf numFmtId="0" fontId="29" fillId="0" borderId="45" xfId="0" applyFont="1" applyFill="1" applyBorder="1" applyAlignment="1">
      <alignment horizontal="left" vertical="center" wrapText="1"/>
    </xf>
    <xf numFmtId="0" fontId="55" fillId="29" borderId="20" xfId="0" applyFont="1" applyFill="1" applyBorder="1" applyAlignment="1" applyProtection="1">
      <alignment horizontal="left" vertical="center"/>
      <protection locked="0"/>
    </xf>
    <xf numFmtId="0" fontId="55" fillId="29" borderId="30" xfId="0" applyFont="1" applyFill="1" applyBorder="1" applyAlignment="1" applyProtection="1">
      <alignment horizontal="left" vertical="center"/>
      <protection locked="0"/>
    </xf>
    <xf numFmtId="0" fontId="55" fillId="29" borderId="18" xfId="0" applyFont="1" applyFill="1" applyBorder="1" applyAlignment="1" applyProtection="1">
      <alignment horizontal="left" vertical="center"/>
      <protection locked="0"/>
    </xf>
    <xf numFmtId="0" fontId="55" fillId="29" borderId="14" xfId="0" applyFont="1" applyFill="1" applyBorder="1" applyAlignment="1" applyProtection="1">
      <alignment horizontal="left" vertical="center"/>
      <protection locked="0"/>
    </xf>
    <xf numFmtId="0" fontId="55" fillId="29" borderId="0" xfId="0" applyFont="1" applyFill="1" applyBorder="1" applyAlignment="1" applyProtection="1">
      <alignment horizontal="left" vertical="center"/>
      <protection locked="0"/>
    </xf>
    <xf numFmtId="0" fontId="55" fillId="29" borderId="40" xfId="0" applyFont="1" applyFill="1" applyBorder="1" applyAlignment="1" applyProtection="1">
      <alignment horizontal="left" vertical="center"/>
      <protection locked="0"/>
    </xf>
    <xf numFmtId="0" fontId="55" fillId="29" borderId="41" xfId="0" applyFont="1" applyFill="1" applyBorder="1" applyAlignment="1" applyProtection="1">
      <alignment horizontal="left" vertical="center"/>
      <protection locked="0"/>
    </xf>
    <xf numFmtId="0" fontId="55" fillId="29" borderId="39" xfId="0" applyFont="1" applyFill="1" applyBorder="1" applyAlignment="1" applyProtection="1">
      <alignment horizontal="left" vertical="center"/>
      <protection locked="0"/>
    </xf>
    <xf numFmtId="0" fontId="55" fillId="29" borderId="42" xfId="0" applyFont="1" applyFill="1" applyBorder="1" applyAlignment="1" applyProtection="1">
      <alignment horizontal="left" vertical="center"/>
      <protection locked="0"/>
    </xf>
    <xf numFmtId="0" fontId="56" fillId="24" borderId="17" xfId="0" applyFont="1" applyFill="1" applyBorder="1" applyAlignment="1">
      <alignment horizontal="center" vertical="center" wrapText="1"/>
    </xf>
    <xf numFmtId="0" fontId="56" fillId="24" borderId="26" xfId="0" applyFont="1" applyFill="1" applyBorder="1" applyAlignment="1">
      <alignment horizontal="center" vertical="center" wrapText="1"/>
    </xf>
    <xf numFmtId="0" fontId="56" fillId="24" borderId="11" xfId="0" applyFont="1" applyFill="1" applyBorder="1" applyAlignment="1">
      <alignment horizontal="center" vertical="center" wrapText="1"/>
    </xf>
    <xf numFmtId="0" fontId="61" fillId="24" borderId="0" xfId="0" applyFont="1" applyFill="1" applyBorder="1" applyAlignment="1">
      <alignment horizontal="left" vertical="center" wrapText="1" indent="1"/>
    </xf>
    <xf numFmtId="0" fontId="54" fillId="28" borderId="39" xfId="0" applyFont="1" applyFill="1" applyBorder="1" applyAlignment="1" applyProtection="1">
      <alignment horizontal="right" vertical="center"/>
      <protection locked="0"/>
    </xf>
    <xf numFmtId="0" fontId="55" fillId="24" borderId="10" xfId="0" applyFont="1" applyFill="1" applyBorder="1" applyAlignment="1">
      <alignment horizontal="center" vertical="center"/>
    </xf>
    <xf numFmtId="0" fontId="54" fillId="24" borderId="10" xfId="0" applyFont="1" applyFill="1" applyBorder="1" applyAlignment="1">
      <alignment horizontal="center" vertical="center"/>
    </xf>
    <xf numFmtId="0" fontId="54" fillId="29" borderId="20" xfId="0" applyFont="1" applyFill="1" applyBorder="1" applyAlignment="1" applyProtection="1">
      <alignment horizontal="left" vertical="center"/>
      <protection locked="0"/>
    </xf>
    <xf numFmtId="0" fontId="54" fillId="29" borderId="30" xfId="0" applyFont="1" applyFill="1" applyBorder="1" applyAlignment="1" applyProtection="1">
      <alignment horizontal="left" vertical="center"/>
      <protection locked="0"/>
    </xf>
    <xf numFmtId="0" fontId="54" fillId="29" borderId="18" xfId="0" applyFont="1" applyFill="1" applyBorder="1" applyAlignment="1" applyProtection="1">
      <alignment horizontal="left" vertical="center"/>
      <protection locked="0"/>
    </xf>
    <xf numFmtId="0" fontId="54" fillId="29" borderId="14" xfId="0" applyFont="1" applyFill="1" applyBorder="1" applyAlignment="1" applyProtection="1">
      <alignment horizontal="left" vertical="center"/>
      <protection locked="0"/>
    </xf>
    <xf numFmtId="0" fontId="54" fillId="29" borderId="0" xfId="0" applyFont="1" applyFill="1" applyBorder="1" applyAlignment="1" applyProtection="1">
      <alignment horizontal="left" vertical="center"/>
      <protection locked="0"/>
    </xf>
    <xf numFmtId="0" fontId="54" fillId="29" borderId="40" xfId="0" applyFont="1" applyFill="1" applyBorder="1" applyAlignment="1" applyProtection="1">
      <alignment horizontal="left" vertical="center"/>
      <protection locked="0"/>
    </xf>
    <xf numFmtId="0" fontId="54" fillId="29" borderId="41" xfId="0" applyFont="1" applyFill="1" applyBorder="1" applyAlignment="1" applyProtection="1">
      <alignment horizontal="left" vertical="center"/>
      <protection locked="0"/>
    </xf>
    <xf numFmtId="0" fontId="54" fillId="29" borderId="39" xfId="0" applyFont="1" applyFill="1" applyBorder="1" applyAlignment="1" applyProtection="1">
      <alignment horizontal="left" vertical="center"/>
      <protection locked="0"/>
    </xf>
    <xf numFmtId="0" fontId="54" fillId="29" borderId="42" xfId="0" applyFont="1" applyFill="1" applyBorder="1" applyAlignment="1" applyProtection="1">
      <alignment horizontal="left" vertical="center"/>
      <protection locked="0"/>
    </xf>
    <xf numFmtId="0" fontId="56" fillId="29" borderId="10" xfId="0" applyFont="1" applyFill="1" applyBorder="1" applyAlignment="1" applyProtection="1">
      <alignment horizontal="center" vertical="center"/>
      <protection locked="0"/>
    </xf>
    <xf numFmtId="0" fontId="54" fillId="29" borderId="20" xfId="0" applyFont="1" applyFill="1" applyBorder="1" applyAlignment="1" applyProtection="1">
      <alignment horizontal="center" vertical="center"/>
      <protection locked="0"/>
    </xf>
    <xf numFmtId="0" fontId="54" fillId="29" borderId="30" xfId="0" applyFont="1" applyFill="1" applyBorder="1" applyAlignment="1" applyProtection="1">
      <alignment horizontal="center" vertical="center"/>
      <protection locked="0"/>
    </xf>
    <xf numFmtId="0" fontId="54" fillId="29" borderId="18" xfId="0" applyFont="1" applyFill="1" applyBorder="1" applyAlignment="1" applyProtection="1">
      <alignment horizontal="center" vertical="center"/>
      <protection locked="0"/>
    </xf>
    <xf numFmtId="0" fontId="54" fillId="29" borderId="17" xfId="0" applyFont="1" applyFill="1" applyBorder="1" applyAlignment="1" applyProtection="1">
      <alignment horizontal="center" vertical="center" wrapText="1"/>
      <protection locked="0"/>
    </xf>
    <xf numFmtId="0" fontId="54" fillId="29" borderId="26" xfId="0" applyFont="1" applyFill="1" applyBorder="1" applyAlignment="1" applyProtection="1">
      <alignment horizontal="center" vertical="center" wrapText="1"/>
      <protection locked="0"/>
    </xf>
    <xf numFmtId="0" fontId="54" fillId="29" borderId="11" xfId="0" applyFont="1" applyFill="1" applyBorder="1" applyAlignment="1" applyProtection="1">
      <alignment horizontal="center" vertical="center" wrapText="1"/>
      <protection locked="0"/>
    </xf>
    <xf numFmtId="0" fontId="54" fillId="29" borderId="10" xfId="0" applyFont="1" applyFill="1" applyBorder="1" applyAlignment="1" applyProtection="1">
      <alignment horizontal="center" vertical="center"/>
      <protection locked="0"/>
    </xf>
    <xf numFmtId="0" fontId="56" fillId="0" borderId="26" xfId="0" applyFont="1" applyFill="1" applyBorder="1" applyAlignment="1" applyProtection="1">
      <alignment horizontal="right" vertical="center"/>
      <protection locked="0"/>
    </xf>
    <xf numFmtId="0" fontId="54" fillId="28" borderId="17" xfId="0" applyFont="1" applyFill="1" applyBorder="1" applyAlignment="1" applyProtection="1">
      <alignment horizontal="center" vertical="center"/>
      <protection locked="0"/>
    </xf>
    <xf numFmtId="0" fontId="54" fillId="28" borderId="26" xfId="0" applyFont="1" applyFill="1" applyBorder="1" applyAlignment="1" applyProtection="1">
      <alignment horizontal="center" vertical="center"/>
      <protection locked="0"/>
    </xf>
    <xf numFmtId="0" fontId="54" fillId="28" borderId="11" xfId="0" applyFont="1" applyFill="1" applyBorder="1" applyAlignment="1" applyProtection="1">
      <alignment horizontal="center" vertical="center"/>
      <protection locked="0"/>
    </xf>
    <xf numFmtId="0" fontId="56" fillId="28" borderId="26" xfId="0" applyFont="1" applyFill="1" applyBorder="1" applyAlignment="1" applyProtection="1">
      <alignment horizontal="right" vertical="center"/>
      <protection locked="0"/>
    </xf>
    <xf numFmtId="0" fontId="56" fillId="24" borderId="12" xfId="0" applyFont="1" applyFill="1" applyBorder="1" applyAlignment="1">
      <alignment horizontal="center" vertical="center" wrapText="1"/>
    </xf>
    <xf numFmtId="0" fontId="56" fillId="24" borderId="19" xfId="0" applyFont="1" applyFill="1" applyBorder="1" applyAlignment="1">
      <alignment horizontal="center" vertical="center" wrapText="1"/>
    </xf>
    <xf numFmtId="0" fontId="56" fillId="24" borderId="13" xfId="0" applyFont="1" applyFill="1" applyBorder="1" applyAlignment="1">
      <alignment horizontal="center" vertical="center" wrapText="1"/>
    </xf>
    <xf numFmtId="0" fontId="62" fillId="24" borderId="17" xfId="0" applyFont="1" applyFill="1" applyBorder="1" applyAlignment="1">
      <alignment horizontal="center" vertical="center"/>
    </xf>
    <xf numFmtId="0" fontId="62" fillId="24" borderId="26" xfId="0" applyFont="1" applyFill="1" applyBorder="1" applyAlignment="1">
      <alignment horizontal="center" vertical="center"/>
    </xf>
    <xf numFmtId="0" fontId="62" fillId="24" borderId="11" xfId="0" applyFont="1" applyFill="1" applyBorder="1" applyAlignment="1">
      <alignment horizontal="center" vertical="center"/>
    </xf>
    <xf numFmtId="0" fontId="56" fillId="24" borderId="17" xfId="0" applyFont="1" applyFill="1" applyBorder="1" applyAlignment="1">
      <alignment horizontal="center" vertical="center"/>
    </xf>
    <xf numFmtId="0" fontId="56" fillId="24" borderId="26" xfId="0" applyFont="1" applyFill="1" applyBorder="1" applyAlignment="1">
      <alignment horizontal="center" vertical="center"/>
    </xf>
    <xf numFmtId="0" fontId="56" fillId="24" borderId="11" xfId="0" applyFont="1" applyFill="1" applyBorder="1" applyAlignment="1">
      <alignment horizontal="center" vertical="center"/>
    </xf>
    <xf numFmtId="0" fontId="54" fillId="29" borderId="20" xfId="0" applyFont="1" applyFill="1" applyBorder="1" applyAlignment="1" applyProtection="1">
      <alignment vertical="center" wrapText="1"/>
      <protection locked="0"/>
    </xf>
    <xf numFmtId="0" fontId="54" fillId="29" borderId="30" xfId="0" applyFont="1" applyFill="1" applyBorder="1" applyAlignment="1" applyProtection="1">
      <alignment vertical="center" wrapText="1"/>
      <protection locked="0"/>
    </xf>
    <xf numFmtId="0" fontId="54" fillId="29" borderId="39" xfId="0" applyFont="1" applyFill="1" applyBorder="1" applyAlignment="1" applyProtection="1">
      <alignment horizontal="center" vertical="center"/>
      <protection locked="0"/>
    </xf>
    <xf numFmtId="0" fontId="54" fillId="29" borderId="42" xfId="0" applyFont="1" applyFill="1" applyBorder="1" applyAlignment="1" applyProtection="1">
      <alignment horizontal="center" vertical="center"/>
      <protection locked="0"/>
    </xf>
    <xf numFmtId="0" fontId="54" fillId="24" borderId="10" xfId="0" applyFont="1" applyFill="1" applyBorder="1" applyAlignment="1">
      <alignment horizontal="center" vertical="center" wrapText="1"/>
    </xf>
    <xf numFmtId="0" fontId="63" fillId="24" borderId="0" xfId="0" applyFont="1" applyFill="1" applyAlignment="1">
      <alignment horizontal="center" vertical="center"/>
    </xf>
    <xf numFmtId="0" fontId="54" fillId="26" borderId="39" xfId="0" applyFont="1" applyFill="1" applyBorder="1" applyAlignment="1">
      <alignment horizontal="right" vertical="center"/>
    </xf>
    <xf numFmtId="0" fontId="54" fillId="29" borderId="17" xfId="0" applyFont="1" applyFill="1" applyBorder="1" applyAlignment="1" applyProtection="1">
      <alignment horizontal="center" vertical="center"/>
      <protection locked="0"/>
    </xf>
    <xf numFmtId="0" fontId="54" fillId="29" borderId="26" xfId="0" applyFont="1" applyFill="1" applyBorder="1" applyAlignment="1" applyProtection="1">
      <alignment horizontal="center" vertical="center"/>
      <protection locked="0"/>
    </xf>
    <xf numFmtId="0" fontId="54" fillId="29" borderId="11" xfId="0" applyFont="1" applyFill="1" applyBorder="1" applyAlignment="1" applyProtection="1">
      <alignment horizontal="center" vertical="center"/>
      <protection locked="0"/>
    </xf>
    <xf numFmtId="0" fontId="77" fillId="26" borderId="30" xfId="48" applyFont="1" applyFill="1" applyBorder="1" applyAlignment="1">
      <alignment horizontal="center" vertical="center" shrinkToFit="1"/>
    </xf>
    <xf numFmtId="0" fontId="67" fillId="26" borderId="0" xfId="48" applyFill="1" applyAlignment="1">
      <alignment horizontal="center" vertical="center"/>
    </xf>
    <xf numFmtId="0" fontId="74" fillId="33" borderId="0" xfId="48" applyFont="1" applyFill="1" applyAlignment="1">
      <alignment horizontal="center" vertical="center"/>
    </xf>
    <xf numFmtId="0" fontId="73" fillId="26" borderId="0" xfId="48" applyFont="1" applyFill="1" applyAlignment="1">
      <alignment horizontal="center" vertical="center"/>
    </xf>
    <xf numFmtId="0" fontId="67" fillId="26" borderId="10" xfId="48" applyFill="1" applyBorder="1" applyAlignment="1">
      <alignment horizontal="center" vertical="center"/>
    </xf>
    <xf numFmtId="178" fontId="10" fillId="0" borderId="12" xfId="46" applyNumberFormat="1" applyFont="1" applyBorder="1" applyAlignment="1">
      <alignment horizontal="center" vertical="center"/>
    </xf>
    <xf numFmtId="178" fontId="10" fillId="0" borderId="19" xfId="46" applyNumberFormat="1" applyFont="1" applyBorder="1" applyAlignment="1">
      <alignment horizontal="center" vertical="center"/>
    </xf>
    <xf numFmtId="178" fontId="10" fillId="0" borderId="13" xfId="46" applyNumberFormat="1" applyFont="1" applyBorder="1" applyAlignment="1">
      <alignment horizontal="center" vertical="center"/>
    </xf>
    <xf numFmtId="0" fontId="97" fillId="0" borderId="19" xfId="46" applyFont="1" applyBorder="1" applyAlignment="1">
      <alignment horizontal="center" vertical="center" wrapText="1"/>
    </xf>
    <xf numFmtId="0" fontId="9" fillId="0" borderId="12" xfId="46" applyFont="1" applyBorder="1" applyAlignment="1">
      <alignment horizontal="center" vertical="center"/>
    </xf>
    <xf numFmtId="0" fontId="9" fillId="0" borderId="19" xfId="46" applyFont="1" applyBorder="1" applyAlignment="1">
      <alignment horizontal="center" vertical="center"/>
    </xf>
    <xf numFmtId="0" fontId="9" fillId="0" borderId="13" xfId="46" applyFont="1" applyBorder="1" applyAlignment="1">
      <alignment horizontal="center" vertical="center"/>
    </xf>
    <xf numFmtId="0" fontId="10" fillId="0" borderId="12" xfId="46" applyFont="1" applyFill="1" applyBorder="1" applyAlignment="1" applyProtection="1">
      <alignment horizontal="center" vertical="center"/>
      <protection locked="0"/>
    </xf>
    <xf numFmtId="0" fontId="10" fillId="0" borderId="19" xfId="46" applyFont="1" applyFill="1" applyBorder="1" applyAlignment="1" applyProtection="1">
      <alignment horizontal="center" vertical="center"/>
      <protection locked="0"/>
    </xf>
    <xf numFmtId="0" fontId="10" fillId="0" borderId="13" xfId="46" applyFont="1" applyFill="1" applyBorder="1" applyAlignment="1" applyProtection="1">
      <alignment horizontal="center" vertical="center"/>
      <protection locked="0"/>
    </xf>
    <xf numFmtId="0" fontId="10" fillId="0" borderId="82" xfId="46" applyFont="1" applyFill="1" applyBorder="1" applyAlignment="1" applyProtection="1">
      <alignment horizontal="center" vertical="center"/>
      <protection locked="0"/>
    </xf>
    <xf numFmtId="0" fontId="10" fillId="0" borderId="85" xfId="46" applyFont="1" applyFill="1" applyBorder="1" applyAlignment="1" applyProtection="1">
      <alignment horizontal="center" vertical="center"/>
      <protection locked="0"/>
    </xf>
    <xf numFmtId="0" fontId="10" fillId="0" borderId="87" xfId="46" applyFont="1" applyFill="1" applyBorder="1" applyAlignment="1" applyProtection="1">
      <alignment horizontal="center" vertical="center"/>
      <protection locked="0"/>
    </xf>
    <xf numFmtId="0" fontId="9" fillId="0" borderId="83" xfId="46" applyFont="1" applyFill="1" applyBorder="1" applyAlignment="1" applyProtection="1">
      <alignment horizontal="center" vertical="center"/>
      <protection locked="0"/>
    </xf>
    <xf numFmtId="0" fontId="9" fillId="0" borderId="86" xfId="46" applyFont="1" applyFill="1" applyBorder="1" applyAlignment="1" applyProtection="1">
      <alignment horizontal="center" vertical="center"/>
      <protection locked="0"/>
    </xf>
    <xf numFmtId="0" fontId="9" fillId="0" borderId="88" xfId="46" applyFont="1" applyFill="1" applyBorder="1" applyAlignment="1" applyProtection="1">
      <alignment horizontal="center" vertical="center"/>
      <protection locked="0"/>
    </xf>
    <xf numFmtId="0" fontId="10" fillId="0" borderId="20" xfId="46" applyFont="1" applyFill="1" applyBorder="1" applyAlignment="1" applyProtection="1">
      <alignment horizontal="center" vertical="center"/>
      <protection locked="0"/>
    </xf>
    <xf numFmtId="0" fontId="10" fillId="0" borderId="18" xfId="46" applyFont="1" applyFill="1" applyBorder="1" applyAlignment="1" applyProtection="1">
      <alignment horizontal="center" vertical="center"/>
      <protection locked="0"/>
    </xf>
    <xf numFmtId="0" fontId="10" fillId="0" borderId="14" xfId="46" applyFont="1" applyFill="1" applyBorder="1" applyAlignment="1" applyProtection="1">
      <alignment horizontal="center" vertical="center"/>
      <protection locked="0"/>
    </xf>
    <xf numFmtId="0" fontId="10" fillId="0" borderId="40" xfId="46" applyFont="1" applyFill="1" applyBorder="1" applyAlignment="1" applyProtection="1">
      <alignment horizontal="center" vertical="center"/>
      <protection locked="0"/>
    </xf>
    <xf numFmtId="0" fontId="10" fillId="0" borderId="41" xfId="46" applyFont="1" applyFill="1" applyBorder="1" applyAlignment="1" applyProtection="1">
      <alignment horizontal="center" vertical="center"/>
      <protection locked="0"/>
    </xf>
    <xf numFmtId="0" fontId="10" fillId="0" borderId="42" xfId="46" applyFont="1" applyFill="1" applyBorder="1" applyAlignment="1" applyProtection="1">
      <alignment horizontal="center" vertical="center"/>
      <protection locked="0"/>
    </xf>
    <xf numFmtId="0" fontId="10" fillId="0" borderId="12" xfId="46" applyFont="1" applyFill="1" applyBorder="1" applyAlignment="1">
      <alignment horizontal="center" vertical="center"/>
    </xf>
    <xf numFmtId="0" fontId="10" fillId="0" borderId="19" xfId="46" applyFont="1" applyFill="1" applyBorder="1" applyAlignment="1">
      <alignment horizontal="center" vertical="center"/>
    </xf>
    <xf numFmtId="0" fontId="10" fillId="0" borderId="13" xfId="46" applyFont="1" applyFill="1" applyBorder="1" applyAlignment="1">
      <alignment horizontal="center" vertical="center"/>
    </xf>
    <xf numFmtId="178" fontId="10" fillId="0" borderId="12" xfId="46" applyNumberFormat="1" applyFont="1" applyFill="1" applyBorder="1" applyAlignment="1">
      <alignment horizontal="center" vertical="center"/>
    </xf>
    <xf numFmtId="178" fontId="10" fillId="0" borderId="19" xfId="46" applyNumberFormat="1" applyFont="1" applyFill="1" applyBorder="1" applyAlignment="1">
      <alignment horizontal="center" vertical="center"/>
    </xf>
    <xf numFmtId="178" fontId="10" fillId="0" borderId="13" xfId="46" applyNumberFormat="1" applyFont="1" applyFill="1" applyBorder="1" applyAlignment="1">
      <alignment horizontal="center" vertical="center"/>
    </xf>
    <xf numFmtId="0" fontId="9" fillId="0" borderId="20" xfId="46" applyFont="1" applyFill="1" applyBorder="1" applyAlignment="1" applyProtection="1">
      <alignment horizontal="center" vertical="center"/>
      <protection locked="0"/>
    </xf>
    <xf numFmtId="0" fontId="9" fillId="0" borderId="18" xfId="46" applyFont="1" applyFill="1" applyBorder="1" applyAlignment="1" applyProtection="1">
      <alignment horizontal="center" vertical="center"/>
      <protection locked="0"/>
    </xf>
    <xf numFmtId="0" fontId="9" fillId="0" borderId="14" xfId="46" applyFont="1" applyFill="1" applyBorder="1" applyAlignment="1" applyProtection="1">
      <alignment horizontal="center" vertical="center"/>
      <protection locked="0"/>
    </xf>
    <xf numFmtId="0" fontId="9" fillId="0" borderId="40" xfId="46" applyFont="1" applyFill="1" applyBorder="1" applyAlignment="1" applyProtection="1">
      <alignment horizontal="center" vertical="center"/>
      <protection locked="0"/>
    </xf>
    <xf numFmtId="0" fontId="9" fillId="0" borderId="41" xfId="46" applyFont="1" applyFill="1" applyBorder="1" applyAlignment="1" applyProtection="1">
      <alignment horizontal="center" vertical="center"/>
      <protection locked="0"/>
    </xf>
    <xf numFmtId="0" fontId="9" fillId="0" borderId="42" xfId="46" applyFont="1" applyFill="1" applyBorder="1" applyAlignment="1" applyProtection="1">
      <alignment horizontal="center" vertical="center"/>
      <protection locked="0"/>
    </xf>
    <xf numFmtId="0" fontId="9" fillId="0" borderId="20" xfId="46" applyFont="1" applyFill="1" applyBorder="1" applyAlignment="1" applyProtection="1">
      <alignment horizontal="center" vertical="center" wrapText="1"/>
      <protection locked="0"/>
    </xf>
    <xf numFmtId="0" fontId="9" fillId="0" borderId="18" xfId="46" applyFont="1" applyFill="1" applyBorder="1" applyAlignment="1" applyProtection="1">
      <alignment horizontal="center" vertical="center" wrapText="1"/>
      <protection locked="0"/>
    </xf>
    <xf numFmtId="0" fontId="9" fillId="0" borderId="14" xfId="46" applyFont="1" applyFill="1" applyBorder="1" applyAlignment="1" applyProtection="1">
      <alignment horizontal="center" vertical="center" wrapText="1"/>
      <protection locked="0"/>
    </xf>
    <xf numFmtId="0" fontId="9" fillId="0" borderId="40" xfId="46" applyFont="1" applyFill="1" applyBorder="1" applyAlignment="1" applyProtection="1">
      <alignment horizontal="center" vertical="center" wrapText="1"/>
      <protection locked="0"/>
    </xf>
    <xf numFmtId="0" fontId="9" fillId="0" borderId="41" xfId="46" applyFont="1" applyFill="1" applyBorder="1" applyAlignment="1" applyProtection="1">
      <alignment horizontal="center" vertical="center" wrapText="1"/>
      <protection locked="0"/>
    </xf>
    <xf numFmtId="0" fontId="9" fillId="0" borderId="42" xfId="46" applyFont="1" applyFill="1" applyBorder="1" applyAlignment="1" applyProtection="1">
      <alignment horizontal="center" vertical="center" wrapText="1"/>
      <protection locked="0"/>
    </xf>
    <xf numFmtId="0" fontId="9" fillId="35" borderId="17" xfId="46" applyFont="1" applyFill="1" applyBorder="1" applyAlignment="1" applyProtection="1">
      <alignment horizontal="center" vertical="center" wrapText="1"/>
      <protection locked="0"/>
    </xf>
    <xf numFmtId="0" fontId="9" fillId="35" borderId="26" xfId="46" applyFont="1" applyFill="1" applyBorder="1" applyAlignment="1" applyProtection="1">
      <alignment horizontal="center" vertical="center" wrapText="1"/>
      <protection locked="0"/>
    </xf>
    <xf numFmtId="0" fontId="9" fillId="35" borderId="11" xfId="46" applyFont="1" applyFill="1" applyBorder="1" applyAlignment="1" applyProtection="1">
      <alignment horizontal="center" vertical="center" wrapText="1"/>
      <protection locked="0"/>
    </xf>
    <xf numFmtId="0" fontId="9" fillId="34" borderId="39" xfId="46" applyFont="1" applyFill="1" applyBorder="1" applyAlignment="1" applyProtection="1">
      <alignment horizontal="center" vertical="center"/>
    </xf>
    <xf numFmtId="0" fontId="9" fillId="0" borderId="39" xfId="46" applyFont="1" applyBorder="1" applyAlignment="1">
      <alignment horizontal="center" vertical="center"/>
    </xf>
    <xf numFmtId="0" fontId="9" fillId="37" borderId="17" xfId="46" applyFont="1" applyFill="1" applyBorder="1" applyAlignment="1" applyProtection="1">
      <alignment horizontal="center" vertical="center"/>
      <protection locked="0"/>
    </xf>
    <xf numFmtId="0" fontId="9" fillId="37" borderId="26" xfId="46" applyFont="1" applyFill="1" applyBorder="1" applyAlignment="1" applyProtection="1">
      <alignment horizontal="center" vertical="center"/>
      <protection locked="0"/>
    </xf>
    <xf numFmtId="0" fontId="9" fillId="37" borderId="11" xfId="46" applyFont="1" applyFill="1" applyBorder="1" applyAlignment="1" applyProtection="1">
      <alignment horizontal="center" vertical="center"/>
      <protection locked="0"/>
    </xf>
    <xf numFmtId="0" fontId="10" fillId="0" borderId="77" xfId="46" applyFont="1" applyBorder="1" applyAlignment="1">
      <alignment horizontal="center" vertical="center"/>
    </xf>
    <xf numFmtId="0" fontId="10" fillId="0" borderId="78" xfId="46" applyFont="1" applyBorder="1" applyAlignment="1">
      <alignment horizontal="center" vertical="center"/>
    </xf>
    <xf numFmtId="0" fontId="10" fillId="0" borderId="20" xfId="46" applyFont="1" applyBorder="1" applyAlignment="1">
      <alignment horizontal="center" vertical="center"/>
    </xf>
    <xf numFmtId="0" fontId="10" fillId="0" borderId="18" xfId="46" applyFont="1" applyBorder="1" applyAlignment="1">
      <alignment horizontal="center" vertical="center"/>
    </xf>
    <xf numFmtId="0" fontId="10" fillId="0" borderId="41" xfId="46" applyFont="1" applyBorder="1" applyAlignment="1">
      <alignment horizontal="center" vertical="center"/>
    </xf>
    <xf numFmtId="0" fontId="10" fillId="0" borderId="42" xfId="46" applyFont="1" applyBorder="1" applyAlignment="1">
      <alignment horizontal="center" vertical="center"/>
    </xf>
    <xf numFmtId="0" fontId="10" fillId="0" borderId="10" xfId="46" applyFont="1" applyBorder="1" applyAlignment="1">
      <alignment horizontal="center" vertical="center"/>
    </xf>
    <xf numFmtId="0" fontId="10" fillId="0" borderId="17" xfId="49" applyFont="1" applyBorder="1" applyAlignment="1">
      <alignment horizontal="center" vertical="center" wrapText="1"/>
    </xf>
    <xf numFmtId="0" fontId="10" fillId="0" borderId="26" xfId="49" applyFont="1" applyBorder="1" applyAlignment="1">
      <alignment horizontal="center" vertical="center" wrapText="1"/>
    </xf>
    <xf numFmtId="0" fontId="10" fillId="0" borderId="11" xfId="49" applyFont="1" applyBorder="1" applyAlignment="1">
      <alignment horizontal="center" vertical="center" wrapText="1"/>
    </xf>
    <xf numFmtId="0" fontId="9" fillId="0" borderId="17" xfId="46" applyFont="1" applyBorder="1" applyAlignment="1">
      <alignment horizontal="center" vertical="center"/>
    </xf>
    <xf numFmtId="0" fontId="9" fillId="0" borderId="26" xfId="46" applyFont="1" applyBorder="1" applyAlignment="1">
      <alignment horizontal="center" vertical="center"/>
    </xf>
    <xf numFmtId="0" fontId="9" fillId="0" borderId="11" xfId="46" applyFont="1" applyBorder="1" applyAlignment="1">
      <alignment horizontal="center" vertical="center"/>
    </xf>
    <xf numFmtId="0" fontId="9" fillId="35" borderId="17" xfId="46" applyFont="1" applyFill="1" applyBorder="1" applyAlignment="1" applyProtection="1">
      <alignment horizontal="center" vertical="center"/>
      <protection locked="0"/>
    </xf>
    <xf numFmtId="0" fontId="9" fillId="35" borderId="26" xfId="46" applyFont="1" applyFill="1" applyBorder="1" applyAlignment="1" applyProtection="1">
      <alignment horizontal="center" vertical="center"/>
      <protection locked="0"/>
    </xf>
    <xf numFmtId="0" fontId="9" fillId="35" borderId="11" xfId="46" applyFont="1" applyFill="1" applyBorder="1" applyAlignment="1" applyProtection="1">
      <alignment horizontal="center" vertical="center"/>
      <protection locked="0"/>
    </xf>
    <xf numFmtId="0" fontId="51" fillId="34" borderId="0" xfId="48" applyFont="1" applyFill="1" applyProtection="1">
      <alignment vertical="center"/>
      <protection locked="0"/>
    </xf>
    <xf numFmtId="0" fontId="94" fillId="0" borderId="39" xfId="48" applyFont="1" applyBorder="1" applyAlignment="1">
      <alignment horizontal="center" vertical="center"/>
    </xf>
    <xf numFmtId="0" fontId="95" fillId="0" borderId="39" xfId="48" applyFont="1" applyBorder="1" applyAlignment="1">
      <alignment horizontal="center" vertical="center"/>
    </xf>
    <xf numFmtId="0" fontId="10" fillId="0" borderId="17" xfId="46" applyFont="1" applyBorder="1" applyAlignment="1">
      <alignment horizontal="center" vertical="center"/>
    </xf>
    <xf numFmtId="0" fontId="10" fillId="0" borderId="11" xfId="46" applyFont="1" applyBorder="1" applyAlignment="1">
      <alignment horizontal="center" vertical="center"/>
    </xf>
    <xf numFmtId="0" fontId="96" fillId="0" borderId="39" xfId="46" applyFont="1" applyBorder="1" applyAlignment="1">
      <alignment horizontal="center" vertical="center"/>
    </xf>
    <xf numFmtId="0" fontId="10" fillId="0" borderId="17" xfId="49" applyFont="1" applyBorder="1" applyAlignment="1">
      <alignment horizontal="center" vertical="center"/>
    </xf>
    <xf numFmtId="0" fontId="10" fillId="0" borderId="26" xfId="49" applyFont="1" applyBorder="1" applyAlignment="1">
      <alignment horizontal="center" vertical="center"/>
    </xf>
    <xf numFmtId="0" fontId="10" fillId="0" borderId="11" xfId="49" applyFont="1" applyBorder="1" applyAlignment="1">
      <alignment horizontal="center" vertical="center"/>
    </xf>
    <xf numFmtId="0" fontId="10" fillId="0" borderId="10" xfId="49" applyFont="1" applyBorder="1" applyAlignment="1">
      <alignment horizontal="center" vertical="center" wrapText="1"/>
    </xf>
    <xf numFmtId="0" fontId="10" fillId="0" borderId="30" xfId="46" applyFont="1" applyBorder="1" applyAlignment="1">
      <alignment horizontal="center" vertical="center"/>
    </xf>
    <xf numFmtId="0" fontId="10" fillId="0" borderId="14" xfId="46" applyFont="1" applyBorder="1" applyAlignment="1">
      <alignment horizontal="center" vertical="center"/>
    </xf>
    <xf numFmtId="0" fontId="10" fillId="0" borderId="0" xfId="46" applyFont="1" applyAlignment="1">
      <alignment horizontal="center" vertical="center"/>
    </xf>
    <xf numFmtId="0" fontId="10" fillId="0" borderId="40" xfId="46" applyFont="1" applyBorder="1" applyAlignment="1">
      <alignment horizontal="center" vertical="center"/>
    </xf>
    <xf numFmtId="0" fontId="10" fillId="0" borderId="39" xfId="46" applyFont="1" applyBorder="1" applyAlignment="1">
      <alignment horizontal="center" vertical="center"/>
    </xf>
    <xf numFmtId="49" fontId="10" fillId="0" borderId="17" xfId="46" applyNumberFormat="1" applyFont="1" applyBorder="1" applyAlignment="1">
      <alignment horizontal="center" vertical="center"/>
    </xf>
    <xf numFmtId="49" fontId="10" fillId="0" borderId="26" xfId="46" applyNumberFormat="1" applyFont="1" applyBorder="1" applyAlignment="1">
      <alignment horizontal="center" vertical="center"/>
    </xf>
    <xf numFmtId="49" fontId="10" fillId="0" borderId="11" xfId="46" applyNumberFormat="1" applyFont="1" applyBorder="1" applyAlignment="1">
      <alignment horizontal="center" vertical="center"/>
    </xf>
    <xf numFmtId="0" fontId="10" fillId="26" borderId="63" xfId="49" applyFont="1" applyFill="1" applyBorder="1" applyAlignment="1" applyProtection="1">
      <alignment horizontal="center" vertical="center" wrapText="1"/>
      <protection locked="0"/>
    </xf>
    <xf numFmtId="0" fontId="10" fillId="26" borderId="64" xfId="49" applyFont="1" applyFill="1" applyBorder="1" applyAlignment="1" applyProtection="1">
      <alignment horizontal="center" vertical="center" wrapText="1"/>
      <protection locked="0"/>
    </xf>
    <xf numFmtId="0" fontId="10" fillId="26" borderId="81" xfId="49" applyFont="1" applyFill="1" applyBorder="1" applyAlignment="1" applyProtection="1">
      <alignment horizontal="center" vertical="center" wrapText="1"/>
      <protection locked="0"/>
    </xf>
    <xf numFmtId="0" fontId="10" fillId="0" borderId="30" xfId="46" applyFont="1" applyBorder="1" applyAlignment="1">
      <alignment horizontal="center" vertical="top"/>
    </xf>
    <xf numFmtId="0" fontId="10" fillId="0" borderId="39" xfId="46" applyFont="1" applyBorder="1" applyAlignment="1">
      <alignment horizontal="center" vertical="top"/>
    </xf>
    <xf numFmtId="0" fontId="10" fillId="0" borderId="79" xfId="46" applyFont="1" applyBorder="1" applyAlignment="1">
      <alignment horizontal="center" vertical="center"/>
    </xf>
    <xf numFmtId="0" fontId="10" fillId="0" borderId="80" xfId="46" applyFont="1" applyBorder="1" applyAlignment="1">
      <alignment horizontal="center" vertical="center"/>
    </xf>
    <xf numFmtId="0" fontId="10" fillId="34" borderId="17" xfId="49" applyFont="1" applyFill="1" applyBorder="1" applyAlignment="1" applyProtection="1">
      <alignment horizontal="center" vertical="center" wrapText="1"/>
      <protection locked="0"/>
    </xf>
    <xf numFmtId="0" fontId="10" fillId="34" borderId="11" xfId="49" applyFont="1" applyFill="1" applyBorder="1" applyAlignment="1" applyProtection="1">
      <alignment horizontal="center" vertical="center" wrapText="1"/>
      <protection locked="0"/>
    </xf>
    <xf numFmtId="0" fontId="10" fillId="26" borderId="15" xfId="49" applyFont="1" applyFill="1" applyBorder="1" applyAlignment="1" applyProtection="1">
      <alignment horizontal="center" vertical="center"/>
      <protection locked="0"/>
    </xf>
    <xf numFmtId="0" fontId="10" fillId="0" borderId="10" xfId="49" applyFont="1" applyBorder="1" applyAlignment="1">
      <alignment horizontal="center" vertical="center"/>
    </xf>
    <xf numFmtId="0" fontId="10" fillId="35" borderId="12" xfId="46" applyFont="1" applyFill="1" applyBorder="1" applyAlignment="1" applyProtection="1">
      <alignment horizontal="center" vertical="center"/>
      <protection locked="0"/>
    </xf>
    <xf numFmtId="0" fontId="10" fillId="35" borderId="19" xfId="46" applyFont="1" applyFill="1" applyBorder="1" applyAlignment="1" applyProtection="1">
      <alignment horizontal="center" vertical="center"/>
      <protection locked="0"/>
    </xf>
    <xf numFmtId="0" fontId="10" fillId="35" borderId="13" xfId="46" applyFont="1" applyFill="1" applyBorder="1" applyAlignment="1" applyProtection="1">
      <alignment horizontal="center" vertical="center"/>
      <protection locked="0"/>
    </xf>
    <xf numFmtId="0" fontId="10" fillId="35" borderId="82" xfId="46" applyFont="1" applyFill="1" applyBorder="1" applyAlignment="1" applyProtection="1">
      <alignment horizontal="center" vertical="center"/>
      <protection locked="0"/>
    </xf>
    <xf numFmtId="0" fontId="10" fillId="35" borderId="85" xfId="46" applyFont="1" applyFill="1" applyBorder="1" applyAlignment="1" applyProtection="1">
      <alignment horizontal="center" vertical="center"/>
      <protection locked="0"/>
    </xf>
    <xf numFmtId="0" fontId="10" fillId="35" borderId="87" xfId="46" applyFont="1" applyFill="1" applyBorder="1" applyAlignment="1" applyProtection="1">
      <alignment horizontal="center" vertical="center"/>
      <protection locked="0"/>
    </xf>
    <xf numFmtId="0" fontId="9" fillId="35" borderId="83" xfId="46" applyFont="1" applyFill="1" applyBorder="1" applyAlignment="1" applyProtection="1">
      <alignment horizontal="center" vertical="center"/>
      <protection locked="0"/>
    </xf>
    <xf numFmtId="0" fontId="9" fillId="35" borderId="86" xfId="46" applyFont="1" applyFill="1" applyBorder="1" applyAlignment="1" applyProtection="1">
      <alignment horizontal="center" vertical="center"/>
      <protection locked="0"/>
    </xf>
    <xf numFmtId="0" fontId="9" fillId="35" borderId="88" xfId="46" applyFont="1" applyFill="1" applyBorder="1" applyAlignment="1" applyProtection="1">
      <alignment horizontal="center" vertical="center"/>
      <protection locked="0"/>
    </xf>
    <xf numFmtId="0" fontId="10" fillId="37" borderId="20" xfId="46" applyFont="1" applyFill="1" applyBorder="1" applyAlignment="1" applyProtection="1">
      <alignment horizontal="center" vertical="center"/>
      <protection locked="0"/>
    </xf>
    <xf numFmtId="0" fontId="10" fillId="37" borderId="18" xfId="46" applyFont="1" applyFill="1" applyBorder="1" applyAlignment="1" applyProtection="1">
      <alignment horizontal="center" vertical="center"/>
      <protection locked="0"/>
    </xf>
    <xf numFmtId="0" fontId="10" fillId="37" borderId="14" xfId="46" applyFont="1" applyFill="1" applyBorder="1" applyAlignment="1" applyProtection="1">
      <alignment horizontal="center" vertical="center"/>
      <protection locked="0"/>
    </xf>
    <xf numFmtId="0" fontId="10" fillId="37" borderId="40" xfId="46" applyFont="1" applyFill="1" applyBorder="1" applyAlignment="1" applyProtection="1">
      <alignment horizontal="center" vertical="center"/>
      <protection locked="0"/>
    </xf>
    <xf numFmtId="0" fontId="10" fillId="37" borderId="41" xfId="46" applyFont="1" applyFill="1" applyBorder="1" applyAlignment="1" applyProtection="1">
      <alignment horizontal="center" vertical="center"/>
      <protection locked="0"/>
    </xf>
    <xf numFmtId="0" fontId="10" fillId="37" borderId="42" xfId="46" applyFont="1" applyFill="1" applyBorder="1" applyAlignment="1" applyProtection="1">
      <alignment horizontal="center" vertical="center"/>
      <protection locked="0"/>
    </xf>
    <xf numFmtId="0" fontId="10" fillId="0" borderId="12" xfId="46" applyFont="1" applyBorder="1" applyAlignment="1">
      <alignment horizontal="center" vertical="center"/>
    </xf>
    <xf numFmtId="0" fontId="10" fillId="0" borderId="19" xfId="46" applyFont="1" applyBorder="1" applyAlignment="1">
      <alignment horizontal="center" vertical="center"/>
    </xf>
    <xf numFmtId="0" fontId="10" fillId="0" borderId="13" xfId="46" applyFont="1" applyBorder="1" applyAlignment="1">
      <alignment horizontal="center" vertical="center"/>
    </xf>
    <xf numFmtId="0" fontId="9" fillId="37" borderId="20" xfId="46" applyFont="1" applyFill="1" applyBorder="1" applyAlignment="1" applyProtection="1">
      <alignment horizontal="center" vertical="center"/>
      <protection locked="0"/>
    </xf>
    <xf numFmtId="0" fontId="9" fillId="37" borderId="18" xfId="46" applyFont="1" applyFill="1" applyBorder="1" applyAlignment="1" applyProtection="1">
      <alignment horizontal="center" vertical="center"/>
      <protection locked="0"/>
    </xf>
    <xf numFmtId="0" fontId="9" fillId="37" borderId="14" xfId="46" applyFont="1" applyFill="1" applyBorder="1" applyAlignment="1" applyProtection="1">
      <alignment horizontal="center" vertical="center"/>
      <protection locked="0"/>
    </xf>
    <xf numFmtId="0" fontId="9" fillId="37" borderId="40" xfId="46" applyFont="1" applyFill="1" applyBorder="1" applyAlignment="1" applyProtection="1">
      <alignment horizontal="center" vertical="center"/>
      <protection locked="0"/>
    </xf>
    <xf numFmtId="0" fontId="9" fillId="37" borderId="41" xfId="46" applyFont="1" applyFill="1" applyBorder="1" applyAlignment="1" applyProtection="1">
      <alignment horizontal="center" vertical="center"/>
      <protection locked="0"/>
    </xf>
    <xf numFmtId="0" fontId="9" fillId="37" borderId="42" xfId="46" applyFont="1" applyFill="1" applyBorder="1" applyAlignment="1" applyProtection="1">
      <alignment horizontal="center" vertical="center"/>
      <protection locked="0"/>
    </xf>
    <xf numFmtId="0" fontId="10" fillId="0" borderId="11" xfId="46" applyFont="1" applyBorder="1" applyAlignment="1">
      <alignment horizontal="center" vertical="center" wrapText="1"/>
    </xf>
    <xf numFmtId="0" fontId="10" fillId="0" borderId="10" xfId="46" applyFont="1" applyBorder="1" applyAlignment="1">
      <alignment horizontal="center" vertical="center" wrapText="1"/>
    </xf>
    <xf numFmtId="0" fontId="9" fillId="0" borderId="20" xfId="46" applyFont="1" applyBorder="1" applyAlignment="1">
      <alignment horizontal="center" vertical="center" wrapText="1"/>
    </xf>
    <xf numFmtId="0" fontId="9" fillId="0" borderId="30"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0" xfId="46" applyFont="1" applyAlignment="1">
      <alignment horizontal="center" vertical="center" wrapText="1"/>
    </xf>
    <xf numFmtId="0" fontId="9" fillId="0" borderId="41" xfId="46" applyFont="1" applyBorder="1" applyAlignment="1">
      <alignment horizontal="center" vertical="center" wrapText="1"/>
    </xf>
    <xf numFmtId="0" fontId="9" fillId="0" borderId="39" xfId="46" applyFont="1" applyBorder="1" applyAlignment="1">
      <alignment horizontal="center" vertical="center" wrapText="1"/>
    </xf>
    <xf numFmtId="0" fontId="10" fillId="0" borderId="26" xfId="46" applyFont="1" applyBorder="1" applyAlignment="1">
      <alignment horizontal="center" vertical="center"/>
    </xf>
    <xf numFmtId="0" fontId="9" fillId="0" borderId="10" xfId="46" applyFont="1" applyBorder="1">
      <alignment vertical="center"/>
    </xf>
    <xf numFmtId="0" fontId="10" fillId="0" borderId="20" xfId="46" applyFont="1" applyBorder="1" applyAlignment="1">
      <alignment horizontal="center" vertical="center" wrapText="1"/>
    </xf>
    <xf numFmtId="0" fontId="10" fillId="0" borderId="18" xfId="46" applyFont="1" applyBorder="1" applyAlignment="1">
      <alignment horizontal="center" vertical="center" wrapText="1"/>
    </xf>
    <xf numFmtId="0" fontId="10" fillId="0" borderId="14" xfId="46" applyFont="1" applyBorder="1" applyAlignment="1">
      <alignment horizontal="center" vertical="center" wrapText="1"/>
    </xf>
    <xf numFmtId="0" fontId="10" fillId="0" borderId="40" xfId="46" applyFont="1" applyBorder="1" applyAlignment="1">
      <alignment horizontal="center" vertical="center" wrapText="1"/>
    </xf>
    <xf numFmtId="0" fontId="10" fillId="0" borderId="41" xfId="46" applyFont="1" applyBorder="1" applyAlignment="1">
      <alignment horizontal="center" vertical="center" wrapText="1"/>
    </xf>
    <xf numFmtId="0" fontId="10" fillId="0" borderId="42" xfId="46" applyFont="1" applyBorder="1" applyAlignment="1">
      <alignment horizontal="center" vertical="center" wrapText="1"/>
    </xf>
    <xf numFmtId="0" fontId="10" fillId="38" borderId="82" xfId="46" applyFont="1" applyFill="1" applyBorder="1" applyAlignment="1" applyProtection="1">
      <alignment horizontal="center" vertical="center"/>
      <protection locked="0"/>
    </xf>
    <xf numFmtId="0" fontId="10" fillId="38" borderId="85" xfId="46" applyFont="1" applyFill="1" applyBorder="1" applyAlignment="1" applyProtection="1">
      <alignment horizontal="center" vertical="center"/>
      <protection locked="0"/>
    </xf>
    <xf numFmtId="0" fontId="10" fillId="38" borderId="87" xfId="46" applyFont="1" applyFill="1" applyBorder="1" applyAlignment="1" applyProtection="1">
      <alignment horizontal="center" vertical="center"/>
      <protection locked="0"/>
    </xf>
    <xf numFmtId="0" fontId="113" fillId="41" borderId="0" xfId="46" applyFont="1" applyFill="1" applyAlignment="1">
      <alignment horizontal="left" vertical="center" wrapText="1"/>
    </xf>
    <xf numFmtId="0" fontId="10" fillId="0" borderId="17" xfId="46" applyFont="1" applyBorder="1" applyAlignment="1" applyProtection="1">
      <alignment horizontal="center" vertical="center"/>
      <protection locked="0"/>
    </xf>
    <xf numFmtId="0" fontId="10" fillId="0" borderId="26"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0" fontId="3" fillId="29" borderId="39" xfId="0" applyFont="1" applyFill="1" applyBorder="1" applyAlignment="1">
      <alignment horizontal="center" vertical="center"/>
    </xf>
    <xf numFmtId="0" fontId="0" fillId="26" borderId="20" xfId="0" applyFill="1" applyBorder="1" applyAlignment="1">
      <alignment horizontal="center" vertical="center"/>
    </xf>
    <xf numFmtId="0" fontId="0" fillId="26" borderId="30" xfId="0" applyFill="1" applyBorder="1" applyAlignment="1">
      <alignment horizontal="center" vertical="center"/>
    </xf>
    <xf numFmtId="0" fontId="0" fillId="26" borderId="18" xfId="0" applyFill="1" applyBorder="1" applyAlignment="1">
      <alignment horizontal="center" vertical="center"/>
    </xf>
    <xf numFmtId="0" fontId="0" fillId="26" borderId="41" xfId="0" applyFill="1" applyBorder="1" applyAlignment="1">
      <alignment horizontal="center" vertical="center"/>
    </xf>
    <xf numFmtId="0" fontId="0" fillId="26" borderId="39" xfId="0" applyFill="1" applyBorder="1" applyAlignment="1">
      <alignment horizontal="center" vertical="center"/>
    </xf>
    <xf numFmtId="0" fontId="0" fillId="26" borderId="42" xfId="0" applyFill="1" applyBorder="1" applyAlignment="1">
      <alignment horizontal="center" vertical="center"/>
    </xf>
    <xf numFmtId="0" fontId="1" fillId="24" borderId="17" xfId="0" applyFont="1" applyFill="1" applyBorder="1" applyAlignment="1">
      <alignment horizontal="center" vertical="center"/>
    </xf>
    <xf numFmtId="0" fontId="1" fillId="24" borderId="26" xfId="0" applyFont="1" applyFill="1" applyBorder="1" applyAlignment="1">
      <alignment horizontal="center" vertical="center"/>
    </xf>
    <xf numFmtId="0" fontId="1" fillId="24" borderId="11" xfId="0" applyFont="1" applyFill="1" applyBorder="1" applyAlignment="1">
      <alignment horizontal="center" vertical="center"/>
    </xf>
    <xf numFmtId="0" fontId="3" fillId="24" borderId="17" xfId="0" applyFont="1" applyFill="1" applyBorder="1" applyAlignment="1">
      <alignment horizontal="center" vertical="center"/>
    </xf>
    <xf numFmtId="0" fontId="3" fillId="24" borderId="26" xfId="0" applyFont="1" applyFill="1" applyBorder="1" applyAlignment="1">
      <alignment horizontal="center" vertical="center"/>
    </xf>
    <xf numFmtId="0" fontId="0" fillId="24" borderId="17" xfId="0" applyFill="1" applyBorder="1" applyAlignment="1">
      <alignment horizontal="center" vertical="center"/>
    </xf>
    <xf numFmtId="0" fontId="0" fillId="24" borderId="11" xfId="0" applyFill="1" applyBorder="1" applyAlignment="1">
      <alignment horizontal="center" vertical="center"/>
    </xf>
    <xf numFmtId="0" fontId="0" fillId="24" borderId="17" xfId="0" applyFont="1" applyFill="1" applyBorder="1" applyAlignment="1">
      <alignment horizontal="center" vertical="center" wrapText="1"/>
    </xf>
    <xf numFmtId="0" fontId="0" fillId="24" borderId="17" xfId="0" applyFont="1" applyFill="1" applyBorder="1" applyAlignment="1">
      <alignment horizontal="center" vertical="center"/>
    </xf>
    <xf numFmtId="0" fontId="0" fillId="24" borderId="26" xfId="0" applyFont="1" applyFill="1" applyBorder="1" applyAlignment="1">
      <alignment horizontal="center" vertical="center"/>
    </xf>
    <xf numFmtId="0" fontId="0" fillId="24" borderId="11" xfId="0" applyFont="1" applyFill="1" applyBorder="1" applyAlignment="1">
      <alignment horizontal="center" vertical="center"/>
    </xf>
    <xf numFmtId="0" fontId="3" fillId="24" borderId="11" xfId="0" applyFont="1" applyFill="1" applyBorder="1" applyAlignment="1">
      <alignment horizontal="center" vertical="center"/>
    </xf>
    <xf numFmtId="0" fontId="0" fillId="29" borderId="62" xfId="0" applyFill="1" applyBorder="1" applyAlignment="1">
      <alignment horizontal="right" vertical="center"/>
    </xf>
    <xf numFmtId="0" fontId="0" fillId="29" borderId="16" xfId="0" applyFill="1" applyBorder="1" applyAlignment="1">
      <alignment horizontal="right" vertical="center"/>
    </xf>
    <xf numFmtId="0" fontId="1" fillId="24" borderId="17" xfId="0" applyFont="1" applyFill="1" applyBorder="1" applyAlignment="1">
      <alignment horizontal="center" vertical="center" wrapText="1"/>
    </xf>
    <xf numFmtId="0" fontId="1" fillId="24" borderId="26" xfId="0" applyFont="1" applyFill="1" applyBorder="1" applyAlignment="1">
      <alignment horizontal="center" vertical="center" wrapText="1"/>
    </xf>
    <xf numFmtId="0" fontId="1" fillId="24" borderId="11" xfId="0" applyFont="1" applyFill="1"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20" xfId="0" applyFill="1" applyBorder="1" applyAlignment="1">
      <alignment horizontal="center" vertical="center"/>
    </xf>
    <xf numFmtId="0" fontId="0" fillId="0" borderId="18" xfId="0" applyFill="1" applyBorder="1" applyAlignment="1">
      <alignment horizontal="center" vertical="center"/>
    </xf>
    <xf numFmtId="0" fontId="32" fillId="25" borderId="17" xfId="0" applyFont="1" applyFill="1" applyBorder="1" applyAlignment="1">
      <alignment horizontal="center" vertical="center" wrapText="1"/>
    </xf>
    <xf numFmtId="0" fontId="32" fillId="25" borderId="26"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20" xfId="0" applyFill="1" applyBorder="1" applyAlignment="1">
      <alignment horizontal="center" vertical="center"/>
    </xf>
    <xf numFmtId="0" fontId="0" fillId="25" borderId="18" xfId="0" applyFill="1" applyBorder="1" applyAlignment="1">
      <alignment horizontal="center" vertical="center"/>
    </xf>
    <xf numFmtId="0" fontId="0" fillId="25" borderId="41" xfId="0" applyFill="1" applyBorder="1" applyAlignment="1">
      <alignment horizontal="center" vertical="center"/>
    </xf>
    <xf numFmtId="0" fontId="0" fillId="25" borderId="42" xfId="0" applyFill="1" applyBorder="1" applyAlignment="1">
      <alignment horizontal="center" vertical="center"/>
    </xf>
    <xf numFmtId="0" fontId="0" fillId="0" borderId="10" xfId="0" applyFont="1" applyFill="1" applyBorder="1" applyAlignment="1" applyProtection="1">
      <alignment horizontal="center" vertical="center" wrapText="1" shrinkToFit="1"/>
      <protection locked="0"/>
    </xf>
    <xf numFmtId="0" fontId="0" fillId="0" borderId="10" xfId="0" applyFont="1" applyFill="1" applyBorder="1" applyAlignment="1" applyProtection="1">
      <alignment horizontal="center" vertical="center" shrinkToFit="1"/>
      <protection locked="0"/>
    </xf>
    <xf numFmtId="180" fontId="32" fillId="29" borderId="10" xfId="0" applyNumberFormat="1" applyFont="1" applyFill="1" applyBorder="1" applyAlignment="1" applyProtection="1">
      <alignment horizontal="center" vertical="center" wrapText="1"/>
      <protection locked="0"/>
    </xf>
    <xf numFmtId="0" fontId="0" fillId="29" borderId="10" xfId="0" applyFill="1" applyBorder="1" applyAlignment="1" applyProtection="1">
      <alignment vertical="center" wrapText="1"/>
      <protection locked="0"/>
    </xf>
    <xf numFmtId="0" fontId="0" fillId="0" borderId="30" xfId="0" applyFont="1" applyFill="1" applyBorder="1" applyAlignment="1">
      <alignment horizontal="left" vertical="top" wrapText="1"/>
    </xf>
    <xf numFmtId="0" fontId="0" fillId="0" borderId="30" xfId="0" applyFont="1" applyFill="1" applyBorder="1" applyAlignment="1">
      <alignment horizontal="left" vertical="top"/>
    </xf>
    <xf numFmtId="0" fontId="0" fillId="24" borderId="26" xfId="0" applyFill="1" applyBorder="1" applyAlignment="1">
      <alignment horizontal="center" vertical="center"/>
    </xf>
    <xf numFmtId="0" fontId="0" fillId="26" borderId="10" xfId="0" applyFill="1" applyBorder="1" applyAlignment="1">
      <alignment horizontal="center" vertical="center"/>
    </xf>
    <xf numFmtId="0" fontId="0" fillId="26" borderId="20" xfId="0" applyFill="1" applyBorder="1" applyAlignment="1">
      <alignment horizontal="left" vertical="center"/>
    </xf>
    <xf numFmtId="0" fontId="0" fillId="26" borderId="30" xfId="0" applyFill="1" applyBorder="1" applyAlignment="1">
      <alignment horizontal="left" vertical="center"/>
    </xf>
    <xf numFmtId="0" fontId="0" fillId="26" borderId="41" xfId="0" applyFill="1" applyBorder="1" applyAlignment="1">
      <alignment horizontal="left" vertical="center"/>
    </xf>
    <xf numFmtId="0" fontId="0" fillId="26" borderId="39" xfId="0" applyFill="1" applyBorder="1" applyAlignment="1">
      <alignment horizontal="left"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179" fontId="0" fillId="29" borderId="12" xfId="0" applyNumberFormat="1" applyFill="1" applyBorder="1" applyAlignment="1">
      <alignment vertical="center"/>
    </xf>
    <xf numFmtId="179" fontId="0" fillId="29" borderId="13" xfId="0" applyNumberFormat="1" applyFill="1" applyBorder="1" applyAlignment="1">
      <alignment vertical="center"/>
    </xf>
    <xf numFmtId="0" fontId="0" fillId="24" borderId="20" xfId="0" applyFill="1" applyBorder="1" applyAlignment="1">
      <alignment horizontal="left" vertical="center" wrapText="1"/>
    </xf>
    <xf numFmtId="0" fontId="0" fillId="24" borderId="30" xfId="0" applyFill="1" applyBorder="1" applyAlignment="1">
      <alignment horizontal="left" vertical="center" wrapText="1"/>
    </xf>
    <xf numFmtId="0" fontId="0" fillId="24" borderId="18" xfId="0" applyFill="1" applyBorder="1" applyAlignment="1">
      <alignment horizontal="left" vertical="center" wrapText="1"/>
    </xf>
    <xf numFmtId="0" fontId="0" fillId="24" borderId="41" xfId="0" applyFill="1" applyBorder="1" applyAlignment="1">
      <alignment horizontal="left" vertical="center" wrapText="1"/>
    </xf>
    <xf numFmtId="0" fontId="0" fillId="24" borderId="39" xfId="0" applyFill="1" applyBorder="1" applyAlignment="1">
      <alignment horizontal="left" vertical="center" wrapText="1"/>
    </xf>
    <xf numFmtId="0" fontId="0" fillId="24" borderId="42" xfId="0" applyFill="1" applyBorder="1" applyAlignment="1">
      <alignment horizontal="left" vertical="center" wrapText="1"/>
    </xf>
    <xf numFmtId="0" fontId="0" fillId="26" borderId="20" xfId="0" applyFill="1" applyBorder="1" applyAlignment="1" applyProtection="1">
      <alignment horizontal="left" vertical="center"/>
      <protection locked="0"/>
    </xf>
    <xf numFmtId="0" fontId="0" fillId="26" borderId="30" xfId="0" applyFill="1" applyBorder="1" applyAlignment="1" applyProtection="1">
      <alignment horizontal="left" vertical="center"/>
      <protection locked="0"/>
    </xf>
    <xf numFmtId="0" fontId="0" fillId="26" borderId="18" xfId="0" applyFill="1" applyBorder="1" applyAlignment="1" applyProtection="1">
      <alignment horizontal="left" vertical="center"/>
      <protection locked="0"/>
    </xf>
    <xf numFmtId="0" fontId="0" fillId="26" borderId="20" xfId="0" applyFill="1" applyBorder="1" applyAlignment="1">
      <alignment horizontal="left" vertical="center" wrapText="1"/>
    </xf>
    <xf numFmtId="0" fontId="0" fillId="26" borderId="30" xfId="0" applyFill="1" applyBorder="1" applyAlignment="1">
      <alignment horizontal="left" vertical="center" wrapText="1"/>
    </xf>
    <xf numFmtId="0" fontId="0" fillId="26" borderId="18" xfId="0" applyFill="1" applyBorder="1" applyAlignment="1">
      <alignment horizontal="left" vertical="center" wrapText="1"/>
    </xf>
    <xf numFmtId="0" fontId="0" fillId="26" borderId="70" xfId="0" applyFill="1" applyBorder="1" applyAlignment="1" applyProtection="1">
      <alignment horizontal="left" vertical="center" wrapText="1"/>
      <protection locked="0"/>
    </xf>
    <xf numFmtId="0" fontId="0" fillId="26" borderId="71" xfId="0" applyFill="1" applyBorder="1" applyAlignment="1" applyProtection="1">
      <alignment horizontal="left" vertical="center" wrapText="1"/>
      <protection locked="0"/>
    </xf>
    <xf numFmtId="0" fontId="0" fillId="26" borderId="72" xfId="0" applyFill="1" applyBorder="1" applyAlignment="1" applyProtection="1">
      <alignment horizontal="left" vertical="center" wrapText="1"/>
      <protection locked="0"/>
    </xf>
    <xf numFmtId="0" fontId="0" fillId="26" borderId="20" xfId="0" applyFill="1" applyBorder="1" applyAlignment="1" applyProtection="1">
      <alignment horizontal="left" vertical="center" wrapText="1"/>
      <protection locked="0"/>
    </xf>
    <xf numFmtId="0" fontId="0" fillId="26" borderId="30" xfId="0" applyFill="1" applyBorder="1" applyAlignment="1" applyProtection="1">
      <alignment horizontal="left" vertical="center" wrapText="1"/>
      <protection locked="0"/>
    </xf>
    <xf numFmtId="0" fontId="0" fillId="26" borderId="18" xfId="0" applyFill="1" applyBorder="1" applyAlignment="1" applyProtection="1">
      <alignment horizontal="left" vertical="center" wrapText="1"/>
      <protection locked="0"/>
    </xf>
    <xf numFmtId="0" fontId="0" fillId="26" borderId="41" xfId="0" applyFill="1" applyBorder="1" applyAlignment="1" applyProtection="1">
      <alignment horizontal="left" vertical="center" wrapText="1"/>
      <protection locked="0"/>
    </xf>
    <xf numFmtId="0" fontId="0" fillId="26" borderId="39" xfId="0" applyFill="1" applyBorder="1" applyAlignment="1" applyProtection="1">
      <alignment horizontal="left" vertical="center" wrapText="1"/>
      <protection locked="0"/>
    </xf>
    <xf numFmtId="0" fontId="0" fillId="26" borderId="42" xfId="0" applyFill="1" applyBorder="1" applyAlignment="1" applyProtection="1">
      <alignment horizontal="left" vertical="center" wrapText="1"/>
      <protection locked="0"/>
    </xf>
    <xf numFmtId="0" fontId="0" fillId="26" borderId="74" xfId="0" applyFill="1" applyBorder="1" applyAlignment="1" applyProtection="1">
      <alignment horizontal="left" vertical="center" wrapText="1"/>
      <protection locked="0"/>
    </xf>
    <xf numFmtId="0" fontId="0" fillId="26" borderId="75" xfId="0" applyFill="1" applyBorder="1" applyAlignment="1" applyProtection="1">
      <alignment horizontal="left" vertical="center" wrapText="1"/>
      <protection locked="0"/>
    </xf>
    <xf numFmtId="0" fontId="0" fillId="26" borderId="76" xfId="0" applyFill="1" applyBorder="1" applyAlignment="1" applyProtection="1">
      <alignment horizontal="left" vertical="center" wrapText="1"/>
      <protection locked="0"/>
    </xf>
    <xf numFmtId="0" fontId="0" fillId="26" borderId="41" xfId="0" applyFill="1" applyBorder="1" applyAlignment="1">
      <alignment horizontal="left" vertical="center" wrapText="1"/>
    </xf>
    <xf numFmtId="0" fontId="0" fillId="26" borderId="39" xfId="0" applyFill="1" applyBorder="1" applyAlignment="1">
      <alignment horizontal="left" vertical="center" wrapText="1"/>
    </xf>
    <xf numFmtId="0" fontId="0" fillId="26" borderId="42" xfId="0" applyFill="1" applyBorder="1" applyAlignment="1">
      <alignment horizontal="left" vertical="center" wrapText="1"/>
    </xf>
    <xf numFmtId="0" fontId="0" fillId="26" borderId="18" xfId="0" applyFill="1" applyBorder="1" applyAlignment="1">
      <alignment horizontal="left" vertical="center"/>
    </xf>
    <xf numFmtId="0" fontId="0" fillId="26" borderId="42" xfId="0" applyFill="1" applyBorder="1" applyAlignment="1">
      <alignment horizontal="left" vertical="center"/>
    </xf>
    <xf numFmtId="0" fontId="0" fillId="29" borderId="12" xfId="0" applyFill="1" applyBorder="1" applyAlignment="1">
      <alignment horizontal="center" vertical="center"/>
    </xf>
    <xf numFmtId="0" fontId="0" fillId="29" borderId="13"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52" fillId="27" borderId="17" xfId="0" applyFont="1" applyFill="1" applyBorder="1" applyAlignment="1">
      <alignment horizontal="center" vertical="center"/>
    </xf>
    <xf numFmtId="0" fontId="52" fillId="27" borderId="26" xfId="0" applyFont="1" applyFill="1" applyBorder="1" applyAlignment="1">
      <alignment horizontal="center" vertical="center"/>
    </xf>
    <xf numFmtId="0" fontId="52" fillId="27" borderId="11" xfId="0" applyFont="1" applyFill="1" applyBorder="1" applyAlignment="1">
      <alignment horizontal="center" vertical="center"/>
    </xf>
    <xf numFmtId="0" fontId="64" fillId="0" borderId="0" xfId="0" applyFont="1" applyBorder="1" applyAlignment="1">
      <alignment horizontal="left" vertical="center"/>
    </xf>
    <xf numFmtId="0" fontId="64" fillId="0" borderId="0" xfId="0" applyFont="1" applyBorder="1" applyAlignment="1">
      <alignment horizontal="left" vertical="center" wrapText="1"/>
    </xf>
    <xf numFmtId="0" fontId="53" fillId="29" borderId="41" xfId="0" applyFont="1" applyFill="1" applyBorder="1" applyAlignment="1">
      <alignment horizontal="left" vertical="center" wrapText="1"/>
    </xf>
    <xf numFmtId="0" fontId="53" fillId="29" borderId="11" xfId="0" applyFont="1" applyFill="1" applyBorder="1" applyAlignment="1">
      <alignment horizontal="left" vertical="center" wrapText="1"/>
    </xf>
    <xf numFmtId="0" fontId="53" fillId="29" borderId="17"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9" borderId="17" xfId="0" applyFont="1" applyFill="1" applyBorder="1" applyAlignment="1">
      <alignment horizontal="left" vertical="center" wrapText="1"/>
    </xf>
    <xf numFmtId="0" fontId="34" fillId="29" borderId="11" xfId="0" applyFont="1" applyFill="1" applyBorder="1" applyAlignment="1">
      <alignment horizontal="left" vertical="center" wrapText="1"/>
    </xf>
    <xf numFmtId="0" fontId="43" fillId="31" borderId="58" xfId="0" applyFont="1" applyFill="1" applyBorder="1" applyAlignment="1">
      <alignment horizontal="left" vertical="center" wrapText="1"/>
    </xf>
    <xf numFmtId="0" fontId="43" fillId="31" borderId="59" xfId="0" applyFont="1" applyFill="1" applyBorder="1" applyAlignment="1">
      <alignment horizontal="left" vertical="center" wrapText="1"/>
    </xf>
    <xf numFmtId="0" fontId="43" fillId="0" borderId="66" xfId="0" applyFont="1" applyFill="1" applyBorder="1" applyAlignment="1">
      <alignment horizontal="left" vertical="top" wrapText="1"/>
    </xf>
    <xf numFmtId="0" fontId="43" fillId="0" borderId="53" xfId="0" applyFont="1" applyFill="1" applyBorder="1" applyAlignment="1">
      <alignment horizontal="left" vertical="top" wrapText="1"/>
    </xf>
    <xf numFmtId="0" fontId="43" fillId="0" borderId="54" xfId="0" applyFont="1" applyFill="1" applyBorder="1" applyAlignment="1">
      <alignment horizontal="left" vertical="top" wrapText="1"/>
    </xf>
    <xf numFmtId="0" fontId="43" fillId="0" borderId="56" xfId="0" applyFont="1" applyFill="1" applyBorder="1" applyAlignment="1">
      <alignment horizontal="left" vertical="top" wrapText="1"/>
    </xf>
    <xf numFmtId="0" fontId="43" fillId="0" borderId="58" xfId="0" applyFont="1" applyFill="1" applyBorder="1" applyAlignment="1">
      <alignment horizontal="left" vertical="top" wrapText="1"/>
    </xf>
    <xf numFmtId="0" fontId="43" fillId="0" borderId="59" xfId="0" applyFont="1" applyFill="1" applyBorder="1" applyAlignment="1">
      <alignment horizontal="left" vertical="top" wrapText="1"/>
    </xf>
    <xf numFmtId="0" fontId="60" fillId="0" borderId="12" xfId="0" applyFont="1" applyBorder="1" applyAlignment="1">
      <alignment horizontal="left" vertical="top" wrapText="1"/>
    </xf>
    <xf numFmtId="0" fontId="60" fillId="0" borderId="19" xfId="0" applyFont="1" applyBorder="1" applyAlignment="1">
      <alignment horizontal="left" vertical="top" wrapText="1"/>
    </xf>
    <xf numFmtId="0" fontId="60" fillId="0" borderId="13" xfId="0" applyFont="1" applyBorder="1" applyAlignment="1">
      <alignment horizontal="left" vertical="top" wrapText="1"/>
    </xf>
    <xf numFmtId="0" fontId="43" fillId="0" borderId="41" xfId="0" applyFont="1" applyFill="1" applyBorder="1" applyAlignment="1">
      <alignment horizontal="left" vertical="top" wrapText="1"/>
    </xf>
    <xf numFmtId="0" fontId="43" fillId="0" borderId="42" xfId="0" applyFont="1" applyFill="1" applyBorder="1" applyAlignment="1">
      <alignment horizontal="left" vertical="top" wrapText="1"/>
    </xf>
    <xf numFmtId="0" fontId="43" fillId="0" borderId="19" xfId="0" applyFont="1" applyBorder="1" applyAlignment="1">
      <alignment horizontal="center" vertical="center" textRotation="255" wrapText="1"/>
    </xf>
    <xf numFmtId="0" fontId="43" fillId="0" borderId="13" xfId="0" applyFont="1" applyBorder="1" applyAlignment="1">
      <alignment horizontal="center" vertical="center" textRotation="255" wrapText="1"/>
    </xf>
    <xf numFmtId="0" fontId="43" fillId="0" borderId="12"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43" fillId="0" borderId="46" xfId="0" applyFont="1" applyFill="1" applyBorder="1" applyAlignment="1">
      <alignment horizontal="left" vertical="center" wrapText="1"/>
    </xf>
    <xf numFmtId="0" fontId="43" fillId="0" borderId="47" xfId="0" applyFont="1" applyFill="1" applyBorder="1" applyAlignment="1">
      <alignment horizontal="left" vertical="center" wrapText="1"/>
    </xf>
    <xf numFmtId="0" fontId="43" fillId="0" borderId="20" xfId="0" applyFont="1" applyFill="1" applyBorder="1" applyAlignment="1">
      <alignment horizontal="left" vertical="center" wrapText="1"/>
    </xf>
    <xf numFmtId="0" fontId="44" fillId="0" borderId="18" xfId="0" applyFont="1" applyFill="1" applyBorder="1" applyAlignment="1">
      <alignment horizontal="left" vertical="center" wrapText="1"/>
    </xf>
    <xf numFmtId="0" fontId="43" fillId="31" borderId="66" xfId="0" applyFont="1" applyFill="1" applyBorder="1" applyAlignment="1">
      <alignment horizontal="left" vertical="center" wrapText="1"/>
    </xf>
    <xf numFmtId="0" fontId="44" fillId="0" borderId="53" xfId="0" applyFont="1" applyBorder="1" applyAlignment="1">
      <alignment horizontal="left" vertical="center" wrapText="1"/>
    </xf>
    <xf numFmtId="0" fontId="43" fillId="0" borderId="48" xfId="0" applyFont="1" applyFill="1" applyBorder="1" applyAlignment="1">
      <alignment horizontal="left" vertical="top" wrapText="1"/>
    </xf>
    <xf numFmtId="0" fontId="43" fillId="0" borderId="49" xfId="0" applyFont="1" applyFill="1" applyBorder="1" applyAlignment="1">
      <alignment horizontal="left" vertical="top" wrapText="1"/>
    </xf>
    <xf numFmtId="0" fontId="43" fillId="31" borderId="41" xfId="0" applyFont="1" applyFill="1" applyBorder="1" applyAlignment="1">
      <alignment horizontal="left" vertical="center" wrapText="1"/>
    </xf>
    <xf numFmtId="0" fontId="44" fillId="0" borderId="42" xfId="0" applyFont="1" applyBorder="1" applyAlignment="1">
      <alignment horizontal="left" vertical="center" wrapText="1"/>
    </xf>
    <xf numFmtId="0" fontId="45" fillId="0" borderId="54"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46" fillId="0" borderId="49" xfId="0" applyFont="1" applyFill="1" applyBorder="1" applyAlignment="1">
      <alignment horizontal="left" vertical="top" wrapText="1"/>
    </xf>
    <xf numFmtId="0" fontId="45" fillId="0" borderId="46" xfId="0" applyFont="1" applyFill="1" applyBorder="1" applyAlignment="1">
      <alignment horizontal="left" vertical="center" wrapText="1"/>
    </xf>
    <xf numFmtId="0" fontId="45" fillId="0" borderId="47" xfId="0" applyFont="1" applyFill="1" applyBorder="1" applyAlignment="1">
      <alignment horizontal="left" vertical="center" wrapText="1"/>
    </xf>
    <xf numFmtId="0" fontId="43" fillId="31" borderId="54" xfId="0" applyFont="1" applyFill="1" applyBorder="1" applyAlignment="1">
      <alignment horizontal="left" vertical="center" wrapText="1"/>
    </xf>
    <xf numFmtId="0" fontId="43" fillId="31" borderId="56" xfId="0" applyFont="1" applyFill="1" applyBorder="1" applyAlignment="1">
      <alignment horizontal="left" vertical="center" wrapText="1"/>
    </xf>
    <xf numFmtId="0" fontId="43" fillId="0" borderId="12" xfId="0" applyFont="1" applyBorder="1" applyAlignment="1">
      <alignment horizontal="center" vertical="center" textRotation="255" wrapText="1"/>
    </xf>
    <xf numFmtId="0" fontId="43" fillId="0" borderId="18" xfId="0" applyFont="1" applyFill="1" applyBorder="1" applyAlignment="1">
      <alignment horizontal="left" vertical="center" wrapText="1"/>
    </xf>
    <xf numFmtId="0" fontId="43" fillId="0" borderId="41" xfId="0" applyFont="1" applyFill="1" applyBorder="1" applyAlignment="1">
      <alignment horizontal="left" vertical="center" wrapText="1"/>
    </xf>
    <xf numFmtId="0" fontId="43" fillId="0" borderId="42" xfId="0" applyFont="1" applyFill="1" applyBorder="1" applyAlignment="1">
      <alignment horizontal="left" vertical="center" wrapText="1"/>
    </xf>
    <xf numFmtId="0" fontId="43" fillId="0" borderId="67" xfId="0" applyFont="1" applyFill="1" applyBorder="1" applyAlignment="1">
      <alignment horizontal="left" vertical="center" wrapText="1"/>
    </xf>
    <xf numFmtId="0" fontId="43" fillId="0" borderId="68" xfId="0" applyFont="1" applyFill="1" applyBorder="1" applyAlignment="1">
      <alignment horizontal="left" vertical="center" wrapText="1"/>
    </xf>
    <xf numFmtId="0" fontId="43" fillId="0" borderId="69" xfId="0" applyFont="1" applyFill="1" applyBorder="1" applyAlignment="1">
      <alignment horizontal="center" vertical="center" wrapText="1"/>
    </xf>
    <xf numFmtId="0" fontId="40" fillId="0" borderId="10" xfId="0" applyFont="1" applyBorder="1" applyAlignment="1">
      <alignment horizontal="center" vertical="center" wrapText="1"/>
    </xf>
    <xf numFmtId="0" fontId="40" fillId="31" borderId="10" xfId="0" applyFont="1" applyFill="1" applyBorder="1" applyAlignment="1">
      <alignment horizontal="center" vertical="center" wrapText="1"/>
    </xf>
    <xf numFmtId="0" fontId="41" fillId="31" borderId="17" xfId="0" applyFont="1" applyFill="1" applyBorder="1" applyAlignment="1">
      <alignment horizontal="left" vertical="top" wrapText="1"/>
    </xf>
    <xf numFmtId="0" fontId="41" fillId="31" borderId="26" xfId="0" applyFont="1" applyFill="1" applyBorder="1" applyAlignment="1">
      <alignment horizontal="left" vertical="top" wrapText="1"/>
    </xf>
    <xf numFmtId="0" fontId="41" fillId="31" borderId="11" xfId="0" applyFont="1" applyFill="1" applyBorder="1" applyAlignment="1">
      <alignment horizontal="left" vertical="top" wrapText="1"/>
    </xf>
    <xf numFmtId="0" fontId="43" fillId="0" borderId="17" xfId="0" applyFont="1" applyBorder="1" applyAlignment="1">
      <alignment horizontal="center" vertical="center" wrapText="1"/>
    </xf>
    <xf numFmtId="0" fontId="43" fillId="0" borderId="11" xfId="0" applyFont="1" applyBorder="1" applyAlignment="1">
      <alignment horizontal="center" vertical="center" wrapText="1"/>
    </xf>
    <xf numFmtId="0" fontId="43" fillId="31" borderId="17" xfId="0" applyFont="1" applyFill="1" applyBorder="1" applyAlignment="1">
      <alignment horizontal="center" vertical="center" wrapText="1"/>
    </xf>
    <xf numFmtId="0" fontId="43" fillId="31" borderId="11" xfId="0" applyFont="1" applyFill="1" applyBorder="1" applyAlignment="1">
      <alignment horizontal="center" vertical="center" wrapText="1"/>
    </xf>
    <xf numFmtId="0" fontId="43" fillId="0" borderId="14" xfId="0" applyFont="1" applyFill="1" applyBorder="1" applyAlignment="1">
      <alignment horizontal="left" vertical="center" wrapText="1"/>
    </xf>
    <xf numFmtId="0" fontId="44" fillId="0" borderId="40" xfId="0" applyFont="1" applyFill="1" applyBorder="1" applyAlignment="1">
      <alignment horizontal="left" vertical="center" wrapText="1"/>
    </xf>
    <xf numFmtId="0" fontId="43" fillId="0" borderId="14" xfId="0" applyFont="1" applyFill="1" applyBorder="1" applyAlignment="1">
      <alignment horizontal="left" vertical="top" wrapText="1"/>
    </xf>
    <xf numFmtId="0" fontId="43" fillId="0" borderId="40" xfId="0" applyFont="1" applyFill="1" applyBorder="1" applyAlignment="1">
      <alignment horizontal="left" vertical="top" wrapText="1"/>
    </xf>
    <xf numFmtId="0" fontId="38" fillId="0" borderId="0" xfId="0" applyFont="1" applyBorder="1" applyAlignment="1">
      <alignment horizontal="center" vertical="center"/>
    </xf>
    <xf numFmtId="0" fontId="3" fillId="0" borderId="0" xfId="0" applyFont="1" applyBorder="1" applyAlignment="1">
      <alignment horizontal="left"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0">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3" name="右中かっこ 2"/>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7444740" y="83819"/>
          <a:ext cx="4490085" cy="6745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7528560" y="510540"/>
          <a:ext cx="4253865" cy="218313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7530465" y="2731770"/>
          <a:ext cx="4253865" cy="3954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1530/Desktop/&#22528;&#30033;&#12373;&#12435;&#12408;/&#128295;&#35430;&#20316;&#21697;/16_&#21220;&#21209;&#19968;&#35239;&#26032;&#27096;&#24335;_&#35469;&#30693;&#30151;&#23550;&#24540;&#22411;&#20849;&#21516;&#29983;&#27963;&#20171;&#35703;_10469_sanitiz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1530\Desktop\&#21029;&#32025;\16_&#21220;&#21209;&#19968;&#35239;&#26032;&#27096;&#24335;_&#35469;&#30693;&#30151;&#23550;&#24540;&#22411;&#20849;&#21516;&#29983;&#27963;&#20171;&#35703;_10469_sanitiz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4.12&#23455;&#22320;&#25351;&#23566;&#38306;&#20418;/&#12304;&#20107;&#21069;&#25552;&#20986;&#36039;&#26009;&#12305;&#32887;&#21729;&#37197;&#32622;&#31561;&#29366;&#27841;&#36039;&#26009;&#65288;&#23601;&#21172;&#32153;&#32154;&#65313;&#22411;&#12539;&#65314;&#224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一覧"/>
      <sheetName val="【共通】基本情報"/>
      <sheetName val="P1"/>
      <sheetName val="P2"/>
      <sheetName val="P3"/>
      <sheetName val="P4"/>
      <sheetName val="P5 -1（就労継続支援A型）"/>
      <sheetName val="P5 -2（就労継続支援B型）"/>
      <sheetName val="P6"/>
      <sheetName val="P7"/>
      <sheetName val="P8 "/>
      <sheetName val="P9"/>
      <sheetName val="P10【共通】主眼事項・着眼点"/>
    </sheetNames>
    <sheetDataSet>
      <sheetData sheetId="0"/>
      <sheetData sheetId="1"/>
      <sheetData sheetId="2"/>
      <sheetData sheetId="3"/>
      <sheetData sheetId="4">
        <row r="4">
          <cell r="AK4">
            <v>1</v>
          </cell>
          <cell r="AL4" t="str">
            <v>月</v>
          </cell>
        </row>
        <row r="5">
          <cell r="AK5">
            <v>2</v>
          </cell>
          <cell r="AL5" t="str">
            <v>火</v>
          </cell>
        </row>
        <row r="6">
          <cell r="AK6">
            <v>3</v>
          </cell>
          <cell r="AL6" t="str">
            <v>水</v>
          </cell>
        </row>
        <row r="7">
          <cell r="AK7">
            <v>4</v>
          </cell>
          <cell r="AL7" t="str">
            <v>木</v>
          </cell>
        </row>
        <row r="8">
          <cell r="AK8">
            <v>5</v>
          </cell>
          <cell r="AL8" t="str">
            <v>金</v>
          </cell>
        </row>
        <row r="9">
          <cell r="AK9">
            <v>6</v>
          </cell>
          <cell r="AL9" t="str">
            <v>土</v>
          </cell>
        </row>
        <row r="10">
          <cell r="AK10">
            <v>7</v>
          </cell>
          <cell r="AL10" t="str">
            <v>日</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A14" sqref="A14"/>
    </sheetView>
  </sheetViews>
  <sheetFormatPr defaultRowHeight="13.5"/>
  <cols>
    <col min="1" max="1" width="26.375" style="332" customWidth="1"/>
    <col min="2" max="2" width="9" style="332"/>
    <col min="3" max="3" width="23.5" style="332" bestFit="1" customWidth="1"/>
    <col min="4" max="4" width="15.125" style="332" bestFit="1" customWidth="1"/>
    <col min="5" max="5" width="11" style="332" bestFit="1" customWidth="1"/>
    <col min="6" max="6" width="17.25" style="332" bestFit="1" customWidth="1"/>
    <col min="7" max="7" width="13" style="332" bestFit="1" customWidth="1"/>
    <col min="8" max="9" width="17.25" style="332" bestFit="1" customWidth="1"/>
    <col min="10" max="10" width="13" style="332" bestFit="1" customWidth="1"/>
    <col min="11" max="11" width="11" style="332" bestFit="1" customWidth="1"/>
    <col min="12" max="12" width="11.125" style="332" bestFit="1" customWidth="1"/>
    <col min="13" max="16384" width="9" style="332"/>
  </cols>
  <sheetData>
    <row r="1" spans="1:19">
      <c r="A1" s="329" t="s">
        <v>469</v>
      </c>
      <c r="B1" s="330" t="s">
        <v>470</v>
      </c>
      <c r="C1" s="330" t="s">
        <v>471</v>
      </c>
      <c r="D1" s="330" t="s">
        <v>472</v>
      </c>
      <c r="E1" s="330" t="s">
        <v>473</v>
      </c>
      <c r="F1" s="330" t="s">
        <v>474</v>
      </c>
      <c r="G1" s="330" t="s">
        <v>475</v>
      </c>
      <c r="H1" s="330" t="s">
        <v>476</v>
      </c>
      <c r="I1" s="330" t="s">
        <v>477</v>
      </c>
      <c r="J1" s="330" t="s">
        <v>478</v>
      </c>
      <c r="K1" s="330" t="s">
        <v>479</v>
      </c>
      <c r="L1" s="331"/>
    </row>
    <row r="2" spans="1:19">
      <c r="A2" s="333" t="s">
        <v>393</v>
      </c>
      <c r="B2" s="334" t="s">
        <v>480</v>
      </c>
      <c r="C2" s="334" t="s">
        <v>481</v>
      </c>
      <c r="D2" s="334" t="s">
        <v>482</v>
      </c>
      <c r="E2" s="334"/>
      <c r="F2" s="334"/>
      <c r="G2" s="334"/>
      <c r="H2" s="334"/>
      <c r="I2" s="334"/>
      <c r="J2" s="334"/>
      <c r="K2" s="335"/>
      <c r="L2" s="336"/>
    </row>
    <row r="3" spans="1:19">
      <c r="A3" s="333" t="s">
        <v>483</v>
      </c>
      <c r="B3" s="337" t="s">
        <v>480</v>
      </c>
      <c r="C3" s="337" t="s">
        <v>481</v>
      </c>
      <c r="D3" s="334" t="s">
        <v>484</v>
      </c>
      <c r="E3" s="334" t="s">
        <v>482</v>
      </c>
      <c r="F3" s="334"/>
      <c r="G3" s="334"/>
      <c r="H3" s="334"/>
      <c r="I3" s="334"/>
      <c r="J3" s="334"/>
      <c r="K3" s="338"/>
      <c r="L3" s="336"/>
    </row>
    <row r="4" spans="1:19">
      <c r="A4" s="333" t="s">
        <v>485</v>
      </c>
      <c r="B4" s="337" t="s">
        <v>480</v>
      </c>
      <c r="C4" s="337" t="s">
        <v>481</v>
      </c>
      <c r="D4" s="334" t="s">
        <v>484</v>
      </c>
      <c r="E4" s="334" t="s">
        <v>482</v>
      </c>
      <c r="F4" s="334"/>
      <c r="G4" s="334"/>
      <c r="H4" s="334"/>
      <c r="I4" s="334"/>
      <c r="J4" s="334"/>
      <c r="K4" s="338"/>
      <c r="L4" s="336"/>
    </row>
    <row r="5" spans="1:19">
      <c r="A5" s="339" t="s">
        <v>486</v>
      </c>
      <c r="B5" s="340" t="s">
        <v>487</v>
      </c>
      <c r="C5" s="341" t="s">
        <v>488</v>
      </c>
      <c r="D5" s="341" t="s">
        <v>489</v>
      </c>
      <c r="E5" s="341" t="s">
        <v>490</v>
      </c>
      <c r="F5" s="341" t="s">
        <v>491</v>
      </c>
      <c r="G5" s="341" t="s">
        <v>492</v>
      </c>
      <c r="H5" s="341" t="s">
        <v>493</v>
      </c>
      <c r="I5" s="341" t="s">
        <v>494</v>
      </c>
      <c r="J5" s="341" t="s">
        <v>495</v>
      </c>
      <c r="K5" s="341" t="s">
        <v>496</v>
      </c>
      <c r="L5" s="341" t="s">
        <v>497</v>
      </c>
      <c r="M5" s="342" t="s">
        <v>498</v>
      </c>
      <c r="N5" s="342" t="s">
        <v>499</v>
      </c>
      <c r="O5" s="342" t="s">
        <v>500</v>
      </c>
      <c r="P5" s="342" t="s">
        <v>501</v>
      </c>
      <c r="Q5" s="342" t="s">
        <v>502</v>
      </c>
      <c r="R5" s="343" t="s">
        <v>503</v>
      </c>
      <c r="S5" s="344" t="s">
        <v>504</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D20"/>
  <sheetViews>
    <sheetView view="pageBreakPreview" zoomScale="90" zoomScaleNormal="100" zoomScaleSheetLayoutView="90" workbookViewId="0">
      <selection activeCell="A2" sqref="A2:D2"/>
    </sheetView>
  </sheetViews>
  <sheetFormatPr defaultRowHeight="13.5"/>
  <cols>
    <col min="1" max="1" width="17.875" customWidth="1"/>
    <col min="2" max="2" width="15.125" customWidth="1"/>
    <col min="3" max="3" width="16" customWidth="1"/>
    <col min="4" max="4" width="33.5" customWidth="1"/>
  </cols>
  <sheetData>
    <row r="2" spans="1:4" ht="33" customHeight="1">
      <c r="A2" s="664" t="s">
        <v>172</v>
      </c>
      <c r="B2" s="665"/>
      <c r="C2" s="665"/>
      <c r="D2" s="666"/>
    </row>
    <row r="3" spans="1:4" s="39" customFormat="1" ht="12.75" customHeight="1">
      <c r="A3" s="38"/>
      <c r="B3" s="38"/>
      <c r="C3" s="38"/>
      <c r="D3" s="38"/>
    </row>
    <row r="4" spans="1:4" ht="21" customHeight="1">
      <c r="A4" s="667" t="s">
        <v>173</v>
      </c>
      <c r="B4" s="667"/>
      <c r="C4" s="667"/>
      <c r="D4" s="667"/>
    </row>
    <row r="5" spans="1:4" ht="21.75" customHeight="1">
      <c r="A5" s="667" t="s">
        <v>174</v>
      </c>
      <c r="B5" s="667"/>
      <c r="C5" s="667"/>
      <c r="D5" s="667"/>
    </row>
    <row r="6" spans="1:4" ht="44.25" customHeight="1">
      <c r="A6" s="668" t="s">
        <v>175</v>
      </c>
      <c r="B6" s="668"/>
      <c r="C6" s="668"/>
      <c r="D6" s="668"/>
    </row>
    <row r="7" spans="1:4" ht="13.5" customHeight="1">
      <c r="A7" s="40"/>
      <c r="B7" s="40"/>
      <c r="C7" s="40"/>
      <c r="D7" s="40"/>
    </row>
    <row r="8" spans="1:4" ht="24.95" customHeight="1">
      <c r="C8" s="41" t="s">
        <v>176</v>
      </c>
      <c r="D8" s="69"/>
    </row>
    <row r="9" spans="1:4" ht="24.95" customHeight="1">
      <c r="C9" s="41" t="s">
        <v>177</v>
      </c>
      <c r="D9" s="69"/>
    </row>
    <row r="11" spans="1:4" ht="26.25" customHeight="1">
      <c r="A11" s="42" t="s">
        <v>178</v>
      </c>
      <c r="B11" s="43" t="s">
        <v>179</v>
      </c>
      <c r="C11" s="43"/>
      <c r="D11" s="44" t="s">
        <v>180</v>
      </c>
    </row>
    <row r="12" spans="1:4" ht="50.1" customHeight="1">
      <c r="A12" s="45" t="s">
        <v>181</v>
      </c>
      <c r="B12" s="148"/>
      <c r="C12" s="669"/>
      <c r="D12" s="670"/>
    </row>
    <row r="13" spans="1:4" ht="50.1" customHeight="1">
      <c r="A13" s="45" t="s">
        <v>182</v>
      </c>
      <c r="B13" s="148"/>
      <c r="C13" s="671"/>
      <c r="D13" s="670"/>
    </row>
    <row r="14" spans="1:4" ht="50.1" customHeight="1">
      <c r="A14" s="45" t="s">
        <v>183</v>
      </c>
      <c r="B14" s="148"/>
      <c r="C14" s="671"/>
      <c r="D14" s="670"/>
    </row>
    <row r="15" spans="1:4" ht="50.1" customHeight="1">
      <c r="A15" s="45" t="s">
        <v>184</v>
      </c>
      <c r="B15" s="148"/>
      <c r="C15" s="671"/>
      <c r="D15" s="670"/>
    </row>
    <row r="16" spans="1:4" ht="58.5" customHeight="1">
      <c r="A16" s="45" t="s">
        <v>185</v>
      </c>
      <c r="B16" s="148"/>
      <c r="C16" s="671"/>
      <c r="D16" s="670"/>
    </row>
    <row r="17" spans="1:4" ht="50.1" customHeight="1">
      <c r="A17" s="45" t="s">
        <v>186</v>
      </c>
      <c r="B17" s="148"/>
      <c r="C17" s="671"/>
      <c r="D17" s="670"/>
    </row>
    <row r="18" spans="1:4" ht="50.1" customHeight="1">
      <c r="A18" s="45" t="s">
        <v>187</v>
      </c>
      <c r="B18" s="148"/>
      <c r="C18" s="671"/>
      <c r="D18" s="670"/>
    </row>
    <row r="19" spans="1:4" ht="48" customHeight="1">
      <c r="A19" s="46" t="s">
        <v>188</v>
      </c>
      <c r="B19" s="149"/>
      <c r="C19" s="673"/>
      <c r="D19" s="674"/>
    </row>
    <row r="20" spans="1:4" ht="34.5" customHeight="1">
      <c r="A20" s="672" t="s">
        <v>189</v>
      </c>
      <c r="B20" s="672"/>
      <c r="C20" s="672"/>
      <c r="D20" s="672"/>
    </row>
  </sheetData>
  <mergeCells count="13">
    <mergeCell ref="C13:D13"/>
    <mergeCell ref="A20:D20"/>
    <mergeCell ref="C14:D14"/>
    <mergeCell ref="C15:D15"/>
    <mergeCell ref="C16:D16"/>
    <mergeCell ref="C17:D17"/>
    <mergeCell ref="C18:D18"/>
    <mergeCell ref="C19:D19"/>
    <mergeCell ref="A2:D2"/>
    <mergeCell ref="A4:D4"/>
    <mergeCell ref="A5:D5"/>
    <mergeCell ref="A6:D6"/>
    <mergeCell ref="C12:D12"/>
  </mergeCells>
  <phoneticPr fontId="2"/>
  <dataValidations count="1">
    <dataValidation type="list" allowBlank="1" showInputMessage="1" showErrorMessage="1" sqref="B12:B19">
      <formula1>"適合,不適合,該当なし"</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M37"/>
  <sheetViews>
    <sheetView showGridLines="0" view="pageBreakPreview" zoomScaleNormal="100" zoomScaleSheetLayoutView="100" workbookViewId="0">
      <selection activeCell="E4" sqref="E4:H4"/>
    </sheetView>
  </sheetViews>
  <sheetFormatPr defaultRowHeight="13.5"/>
  <cols>
    <col min="1" max="1" width="5.875" customWidth="1"/>
    <col min="2" max="2" width="8.5" customWidth="1"/>
    <col min="3" max="3" width="28" customWidth="1"/>
    <col min="4" max="4" width="18.5" customWidth="1"/>
    <col min="5" max="5" width="10.5" customWidth="1"/>
    <col min="6" max="6" width="11.375" customWidth="1"/>
    <col min="7" max="7" width="14.625" customWidth="1"/>
    <col min="8" max="8" width="16.875" customWidth="1"/>
    <col min="10" max="13" width="0" hidden="1" customWidth="1"/>
  </cols>
  <sheetData>
    <row r="1" spans="1:13" ht="33" customHeight="1">
      <c r="A1" s="730" t="s">
        <v>288</v>
      </c>
      <c r="B1" s="730"/>
      <c r="C1" s="730"/>
      <c r="D1" s="730"/>
      <c r="E1" s="730"/>
      <c r="F1" s="730"/>
      <c r="G1" s="730"/>
      <c r="H1" s="730"/>
    </row>
    <row r="2" spans="1:13" ht="45.75" customHeight="1">
      <c r="A2" s="731" t="s">
        <v>289</v>
      </c>
      <c r="B2" s="731"/>
      <c r="C2" s="731"/>
      <c r="D2" s="731"/>
      <c r="E2" s="731"/>
      <c r="F2" s="731"/>
      <c r="G2" s="731"/>
      <c r="H2" s="731"/>
    </row>
    <row r="3" spans="1:13" ht="21.75" customHeight="1">
      <c r="A3" s="166" t="s">
        <v>290</v>
      </c>
      <c r="B3" s="167"/>
      <c r="C3" s="167"/>
      <c r="D3" s="167"/>
      <c r="E3" s="167"/>
      <c r="F3" s="167"/>
      <c r="G3" s="167"/>
      <c r="H3" s="167"/>
    </row>
    <row r="4" spans="1:13" ht="18" customHeight="1">
      <c r="A4" s="717" t="s">
        <v>291</v>
      </c>
      <c r="B4" s="717"/>
      <c r="C4" s="169" t="s">
        <v>292</v>
      </c>
      <c r="D4" s="168" t="s">
        <v>293</v>
      </c>
      <c r="E4" s="718" t="s">
        <v>294</v>
      </c>
      <c r="F4" s="718"/>
      <c r="G4" s="718"/>
      <c r="H4" s="718"/>
      <c r="J4" t="s">
        <v>141</v>
      </c>
      <c r="K4" t="s">
        <v>295</v>
      </c>
      <c r="L4" t="s">
        <v>296</v>
      </c>
      <c r="M4" t="s">
        <v>297</v>
      </c>
    </row>
    <row r="5" spans="1:13" ht="18" customHeight="1">
      <c r="A5" s="717" t="s">
        <v>298</v>
      </c>
      <c r="B5" s="717"/>
      <c r="C5" s="170"/>
      <c r="D5" s="168" t="s">
        <v>299</v>
      </c>
      <c r="E5" s="718"/>
      <c r="F5" s="718"/>
      <c r="G5" s="718"/>
      <c r="H5" s="718"/>
      <c r="J5" t="s">
        <v>300</v>
      </c>
      <c r="K5" t="s">
        <v>301</v>
      </c>
      <c r="L5" t="s">
        <v>302</v>
      </c>
      <c r="M5" t="s">
        <v>303</v>
      </c>
    </row>
    <row r="6" spans="1:13" ht="18" customHeight="1">
      <c r="A6" s="717" t="s">
        <v>304</v>
      </c>
      <c r="B6" s="717"/>
      <c r="C6" s="171"/>
      <c r="D6" s="168" t="s">
        <v>305</v>
      </c>
      <c r="E6" s="718" t="s">
        <v>306</v>
      </c>
      <c r="F6" s="718"/>
      <c r="G6" s="718"/>
      <c r="H6" s="718"/>
      <c r="J6" t="s">
        <v>307</v>
      </c>
    </row>
    <row r="7" spans="1:13" ht="47.25" customHeight="1">
      <c r="A7" s="717" t="s">
        <v>308</v>
      </c>
      <c r="B7" s="717"/>
      <c r="C7" s="719" t="s">
        <v>309</v>
      </c>
      <c r="D7" s="720"/>
      <c r="E7" s="720"/>
      <c r="F7" s="720"/>
      <c r="G7" s="720"/>
      <c r="H7" s="721"/>
    </row>
    <row r="8" spans="1:13" ht="18" customHeight="1"/>
    <row r="9" spans="1:13" ht="18" customHeight="1">
      <c r="A9" s="172" t="s">
        <v>310</v>
      </c>
      <c r="B9" s="172" t="s">
        <v>311</v>
      </c>
      <c r="C9" s="722" t="s">
        <v>312</v>
      </c>
      <c r="D9" s="723"/>
      <c r="E9" s="724" t="s">
        <v>313</v>
      </c>
      <c r="F9" s="725"/>
      <c r="G9" s="173" t="s">
        <v>314</v>
      </c>
      <c r="H9" s="172" t="s">
        <v>315</v>
      </c>
    </row>
    <row r="10" spans="1:13" ht="24" customHeight="1">
      <c r="A10" s="710" t="s">
        <v>316</v>
      </c>
      <c r="B10" s="690" t="s">
        <v>317</v>
      </c>
      <c r="C10" s="695" t="s">
        <v>318</v>
      </c>
      <c r="D10" s="711"/>
      <c r="E10" s="174" t="s">
        <v>319</v>
      </c>
      <c r="F10" s="175"/>
      <c r="G10" s="690"/>
      <c r="H10" s="683" t="s">
        <v>320</v>
      </c>
    </row>
    <row r="11" spans="1:13" ht="24" customHeight="1">
      <c r="A11" s="689"/>
      <c r="B11" s="692"/>
      <c r="C11" s="712"/>
      <c r="D11" s="713"/>
      <c r="E11" s="176" t="s">
        <v>321</v>
      </c>
      <c r="F11" s="177"/>
      <c r="G11" s="692"/>
      <c r="H11" s="685"/>
    </row>
    <row r="12" spans="1:13" ht="24" customHeight="1">
      <c r="A12" s="710" t="s">
        <v>322</v>
      </c>
      <c r="B12" s="178"/>
      <c r="C12" s="714" t="s">
        <v>323</v>
      </c>
      <c r="D12" s="715"/>
      <c r="E12" s="695"/>
      <c r="F12" s="696"/>
      <c r="G12" s="179"/>
      <c r="H12" s="683" t="s">
        <v>324</v>
      </c>
    </row>
    <row r="13" spans="1:13" ht="24" customHeight="1">
      <c r="A13" s="688"/>
      <c r="B13" s="716" t="s">
        <v>317</v>
      </c>
      <c r="C13" s="180" t="s">
        <v>325</v>
      </c>
      <c r="D13" s="181"/>
      <c r="E13" s="726"/>
      <c r="F13" s="727"/>
      <c r="G13" s="179"/>
      <c r="H13" s="684"/>
    </row>
    <row r="14" spans="1:13" ht="24" customHeight="1">
      <c r="A14" s="688"/>
      <c r="B14" s="691"/>
      <c r="C14" s="728" t="s">
        <v>326</v>
      </c>
      <c r="D14" s="729"/>
      <c r="E14" s="675"/>
      <c r="F14" s="676"/>
      <c r="G14" s="182"/>
      <c r="H14" s="684"/>
    </row>
    <row r="15" spans="1:13" ht="24" customHeight="1">
      <c r="A15" s="688"/>
      <c r="B15" s="691"/>
      <c r="C15" s="183"/>
      <c r="D15" s="184"/>
      <c r="E15" s="185" t="s">
        <v>327</v>
      </c>
      <c r="F15" s="186"/>
      <c r="G15" s="187"/>
      <c r="H15" s="684"/>
    </row>
    <row r="16" spans="1:13" ht="24" customHeight="1">
      <c r="A16" s="688"/>
      <c r="B16" s="691"/>
      <c r="C16" s="677" t="s">
        <v>328</v>
      </c>
      <c r="D16" s="678"/>
      <c r="E16" s="708"/>
      <c r="F16" s="709"/>
      <c r="G16" s="188"/>
      <c r="H16" s="684"/>
    </row>
    <row r="17" spans="1:8" ht="24" customHeight="1">
      <c r="A17" s="688"/>
      <c r="B17" s="692"/>
      <c r="C17" s="686"/>
      <c r="D17" s="687"/>
      <c r="E17" s="185" t="s">
        <v>327</v>
      </c>
      <c r="F17" s="186"/>
      <c r="G17" s="188"/>
      <c r="H17" s="685"/>
    </row>
    <row r="18" spans="1:8" ht="24" customHeight="1">
      <c r="A18" s="688"/>
      <c r="B18" s="690" t="s">
        <v>329</v>
      </c>
      <c r="C18" s="706" t="s">
        <v>330</v>
      </c>
      <c r="D18" s="707"/>
      <c r="E18" s="695"/>
      <c r="F18" s="696"/>
      <c r="G18" s="189"/>
      <c r="H18" s="683" t="s">
        <v>331</v>
      </c>
    </row>
    <row r="19" spans="1:8" ht="24" customHeight="1">
      <c r="A19" s="688"/>
      <c r="B19" s="691"/>
      <c r="C19" s="677" t="s">
        <v>332</v>
      </c>
      <c r="D19" s="678"/>
      <c r="E19" s="675"/>
      <c r="F19" s="676"/>
      <c r="G19" s="190"/>
      <c r="H19" s="684"/>
    </row>
    <row r="20" spans="1:8" ht="24" customHeight="1">
      <c r="A20" s="688"/>
      <c r="B20" s="692"/>
      <c r="C20" s="686"/>
      <c r="D20" s="687"/>
      <c r="E20" s="185" t="s">
        <v>327</v>
      </c>
      <c r="F20" s="186"/>
      <c r="G20" s="191"/>
      <c r="H20" s="685"/>
    </row>
    <row r="21" spans="1:8" ht="24" customHeight="1">
      <c r="A21" s="688"/>
      <c r="B21" s="691" t="s">
        <v>333</v>
      </c>
      <c r="C21" s="703" t="s">
        <v>334</v>
      </c>
      <c r="D21" s="704"/>
      <c r="E21" s="192"/>
      <c r="F21" s="193"/>
      <c r="G21" s="194"/>
      <c r="H21" s="683" t="s">
        <v>335</v>
      </c>
    </row>
    <row r="22" spans="1:8" ht="24" customHeight="1">
      <c r="A22" s="689"/>
      <c r="B22" s="692"/>
      <c r="C22" s="699" t="s">
        <v>336</v>
      </c>
      <c r="D22" s="705"/>
      <c r="E22" s="176" t="s">
        <v>337</v>
      </c>
      <c r="F22" s="195"/>
      <c r="G22" s="196"/>
      <c r="H22" s="685"/>
    </row>
    <row r="23" spans="1:8" ht="46.5" customHeight="1">
      <c r="A23" s="710" t="s">
        <v>338</v>
      </c>
      <c r="B23" s="690" t="s">
        <v>317</v>
      </c>
      <c r="C23" s="693" t="s">
        <v>339</v>
      </c>
      <c r="D23" s="694"/>
      <c r="E23" s="192"/>
      <c r="F23" s="197"/>
      <c r="G23" s="189"/>
      <c r="H23" s="683" t="s">
        <v>340</v>
      </c>
    </row>
    <row r="24" spans="1:8" ht="24" customHeight="1">
      <c r="A24" s="688"/>
      <c r="B24" s="691"/>
      <c r="C24" s="677" t="s">
        <v>341</v>
      </c>
      <c r="D24" s="678"/>
      <c r="E24" s="198" t="s">
        <v>342</v>
      </c>
      <c r="F24" s="199"/>
      <c r="G24" s="200"/>
      <c r="H24" s="684"/>
    </row>
    <row r="25" spans="1:8" ht="24" customHeight="1">
      <c r="A25" s="689"/>
      <c r="B25" s="692"/>
      <c r="C25" s="686"/>
      <c r="D25" s="687"/>
      <c r="E25" s="201" t="s">
        <v>343</v>
      </c>
      <c r="F25" s="202"/>
      <c r="G25" s="191"/>
      <c r="H25" s="685"/>
    </row>
    <row r="26" spans="1:8" ht="24" customHeight="1">
      <c r="A26" s="710" t="s">
        <v>344</v>
      </c>
      <c r="B26" s="690" t="s">
        <v>317</v>
      </c>
      <c r="C26" s="695" t="s">
        <v>345</v>
      </c>
      <c r="D26" s="711"/>
      <c r="E26" s="198" t="s">
        <v>342</v>
      </c>
      <c r="F26" s="199"/>
      <c r="G26" s="179"/>
      <c r="H26" s="203"/>
    </row>
    <row r="27" spans="1:8" ht="24" customHeight="1">
      <c r="A27" s="689"/>
      <c r="B27" s="692"/>
      <c r="C27" s="712"/>
      <c r="D27" s="713"/>
      <c r="E27" s="201" t="s">
        <v>343</v>
      </c>
      <c r="F27" s="202"/>
      <c r="G27" s="179"/>
      <c r="H27" s="203"/>
    </row>
    <row r="28" spans="1:8" ht="37.5" customHeight="1">
      <c r="A28" s="688" t="s">
        <v>346</v>
      </c>
      <c r="B28" s="690" t="s">
        <v>317</v>
      </c>
      <c r="C28" s="693" t="s">
        <v>347</v>
      </c>
      <c r="D28" s="694"/>
      <c r="E28" s="695"/>
      <c r="F28" s="696"/>
      <c r="G28" s="189"/>
      <c r="H28" s="683" t="s">
        <v>348</v>
      </c>
    </row>
    <row r="29" spans="1:8" ht="24" customHeight="1">
      <c r="A29" s="688"/>
      <c r="B29" s="691"/>
      <c r="C29" s="681" t="s">
        <v>349</v>
      </c>
      <c r="D29" s="682"/>
      <c r="E29" s="697"/>
      <c r="F29" s="698"/>
      <c r="G29" s="204"/>
      <c r="H29" s="684"/>
    </row>
    <row r="30" spans="1:8" ht="24" customHeight="1">
      <c r="A30" s="688"/>
      <c r="B30" s="691"/>
      <c r="C30" s="681" t="s">
        <v>350</v>
      </c>
      <c r="D30" s="682"/>
      <c r="E30" s="675"/>
      <c r="F30" s="676"/>
      <c r="G30" s="204"/>
      <c r="H30" s="684"/>
    </row>
    <row r="31" spans="1:8" ht="24" customHeight="1">
      <c r="A31" s="688"/>
      <c r="B31" s="691"/>
      <c r="C31" s="681" t="s">
        <v>351</v>
      </c>
      <c r="D31" s="682"/>
      <c r="E31" s="675"/>
      <c r="F31" s="676"/>
      <c r="G31" s="204"/>
      <c r="H31" s="684"/>
    </row>
    <row r="32" spans="1:8" ht="24" customHeight="1">
      <c r="A32" s="688"/>
      <c r="B32" s="691"/>
      <c r="C32" s="681" t="s">
        <v>352</v>
      </c>
      <c r="D32" s="682"/>
      <c r="E32" s="675"/>
      <c r="F32" s="676"/>
      <c r="G32" s="204"/>
      <c r="H32" s="684"/>
    </row>
    <row r="33" spans="1:8" ht="24" customHeight="1">
      <c r="A33" s="688"/>
      <c r="B33" s="691"/>
      <c r="C33" s="677" t="s">
        <v>353</v>
      </c>
      <c r="D33" s="678"/>
      <c r="E33" s="675"/>
      <c r="F33" s="676"/>
      <c r="G33" s="205"/>
      <c r="H33" s="684"/>
    </row>
    <row r="34" spans="1:8" ht="24" customHeight="1">
      <c r="A34" s="688"/>
      <c r="B34" s="691"/>
      <c r="C34" s="679"/>
      <c r="D34" s="680"/>
      <c r="E34" s="206" t="s">
        <v>354</v>
      </c>
      <c r="F34" s="207"/>
      <c r="G34" s="208"/>
      <c r="H34" s="684"/>
    </row>
    <row r="35" spans="1:8" ht="24" customHeight="1">
      <c r="A35" s="688"/>
      <c r="B35" s="691"/>
      <c r="C35" s="681" t="s">
        <v>355</v>
      </c>
      <c r="D35" s="682"/>
      <c r="E35" s="675"/>
      <c r="F35" s="676"/>
      <c r="G35" s="204"/>
      <c r="H35" s="684"/>
    </row>
    <row r="36" spans="1:8" ht="107.25" customHeight="1">
      <c r="A36" s="689"/>
      <c r="B36" s="692"/>
      <c r="C36" s="699" t="s">
        <v>356</v>
      </c>
      <c r="D36" s="700"/>
      <c r="E36" s="701"/>
      <c r="F36" s="702"/>
      <c r="G36" s="209"/>
      <c r="H36" s="685"/>
    </row>
    <row r="37" spans="1:8">
      <c r="A37" s="210"/>
    </row>
  </sheetData>
  <mergeCells count="64">
    <mergeCell ref="A1:H1"/>
    <mergeCell ref="A2:H2"/>
    <mergeCell ref="A4:B4"/>
    <mergeCell ref="E4:H4"/>
    <mergeCell ref="A5:B5"/>
    <mergeCell ref="E5:H5"/>
    <mergeCell ref="H12:H17"/>
    <mergeCell ref="B13:B17"/>
    <mergeCell ref="A6:B6"/>
    <mergeCell ref="E6:H6"/>
    <mergeCell ref="A7:B7"/>
    <mergeCell ref="C7:H7"/>
    <mergeCell ref="C9:D9"/>
    <mergeCell ref="E9:F9"/>
    <mergeCell ref="A10:A11"/>
    <mergeCell ref="B10:B11"/>
    <mergeCell ref="C10:D11"/>
    <mergeCell ref="G10:G11"/>
    <mergeCell ref="H10:H11"/>
    <mergeCell ref="E13:F13"/>
    <mergeCell ref="C14:D14"/>
    <mergeCell ref="E14:F14"/>
    <mergeCell ref="C16:D17"/>
    <mergeCell ref="E16:F16"/>
    <mergeCell ref="A26:A27"/>
    <mergeCell ref="B26:B27"/>
    <mergeCell ref="C26:D27"/>
    <mergeCell ref="A12:A22"/>
    <mergeCell ref="C12:D12"/>
    <mergeCell ref="E12:F12"/>
    <mergeCell ref="A23:A25"/>
    <mergeCell ref="B23:B25"/>
    <mergeCell ref="C23:D23"/>
    <mergeCell ref="H18:H20"/>
    <mergeCell ref="C19:D20"/>
    <mergeCell ref="E19:F19"/>
    <mergeCell ref="B21:B22"/>
    <mergeCell ref="C21:D21"/>
    <mergeCell ref="H21:H22"/>
    <mergeCell ref="C22:D22"/>
    <mergeCell ref="B18:B20"/>
    <mergeCell ref="C18:D18"/>
    <mergeCell ref="E18:F18"/>
    <mergeCell ref="H23:H25"/>
    <mergeCell ref="C24:D25"/>
    <mergeCell ref="A28:A36"/>
    <mergeCell ref="B28:B36"/>
    <mergeCell ref="C28:D28"/>
    <mergeCell ref="E28:F28"/>
    <mergeCell ref="H28:H36"/>
    <mergeCell ref="C29:D29"/>
    <mergeCell ref="E29:F29"/>
    <mergeCell ref="C30:D30"/>
    <mergeCell ref="E30:F30"/>
    <mergeCell ref="C31:D31"/>
    <mergeCell ref="C36:D36"/>
    <mergeCell ref="E36:F36"/>
    <mergeCell ref="E31:F31"/>
    <mergeCell ref="C32:D32"/>
    <mergeCell ref="E32:F32"/>
    <mergeCell ref="C33:D34"/>
    <mergeCell ref="E33:F33"/>
    <mergeCell ref="C35:D35"/>
    <mergeCell ref="E35:F35"/>
  </mergeCells>
  <phoneticPr fontId="2"/>
  <dataValidations count="4">
    <dataValidation type="list" allowBlank="1" showInputMessage="1" showErrorMessage="1" sqref="F11">
      <formula1>$J$4:$J$6</formula1>
    </dataValidation>
    <dataValidation type="list" allowBlank="1" showInputMessage="1" showErrorMessage="1" sqref="F24 F26">
      <formula1>$M$4:$M$5</formula1>
    </dataValidation>
    <dataValidation type="list" allowBlank="1" showInputMessage="1" showErrorMessage="1" sqref="E29:F29">
      <formula1>$L$4:$L$5</formula1>
    </dataValidation>
    <dataValidation type="list" allowBlank="1" showInputMessage="1" showErrorMessage="1" sqref="E35:F35 E30:F33 E14:F14 E16:F16 E19:F19">
      <formula1>$K$4:$K$5</formula1>
    </dataValidation>
  </dataValidations>
  <pageMargins left="0.7" right="0.7" top="0.75" bottom="0.75" header="0.3" footer="0.3"/>
  <pageSetup paperSize="9" scale="78" orientation="portrait" r:id="rId1"/>
  <headerFooter>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65"/>
  <sheetViews>
    <sheetView tabSelected="1" view="pageBreakPreview" zoomScaleNormal="100" zoomScaleSheetLayoutView="100" workbookViewId="0">
      <selection activeCell="B10" sqref="B10"/>
    </sheetView>
  </sheetViews>
  <sheetFormatPr defaultRowHeight="16.5"/>
  <cols>
    <col min="1" max="1" width="5.125" style="23" customWidth="1"/>
    <col min="2" max="2" width="86.875" style="23" customWidth="1"/>
    <col min="3" max="4" width="6.625" style="23" customWidth="1"/>
    <col min="5" max="16384" width="9" style="23"/>
  </cols>
  <sheetData>
    <row r="1" spans="1:5" ht="21" customHeight="1">
      <c r="A1" s="359" t="s">
        <v>536</v>
      </c>
      <c r="B1" s="359"/>
      <c r="C1" s="361"/>
      <c r="D1" s="361"/>
      <c r="E1" s="22" t="s">
        <v>63</v>
      </c>
    </row>
    <row r="2" spans="1:5" ht="19.5" customHeight="1" thickBot="1">
      <c r="A2" s="360"/>
      <c r="B2" s="360"/>
      <c r="C2" s="53"/>
      <c r="D2" s="54"/>
      <c r="E2" s="22"/>
    </row>
    <row r="3" spans="1:5" ht="20.25" customHeight="1">
      <c r="A3" s="49">
        <v>1</v>
      </c>
      <c r="B3" s="50" t="s">
        <v>64</v>
      </c>
      <c r="C3" s="51"/>
      <c r="D3" s="52"/>
    </row>
    <row r="4" spans="1:5" s="26" customFormat="1" ht="37.5" customHeight="1">
      <c r="A4" s="362" t="s">
        <v>284</v>
      </c>
      <c r="B4" s="363"/>
      <c r="C4" s="363"/>
      <c r="D4" s="364"/>
    </row>
    <row r="5" spans="1:5" ht="21.75" customHeight="1">
      <c r="A5" s="27"/>
      <c r="B5" s="28"/>
      <c r="C5" s="365" t="s">
        <v>65</v>
      </c>
      <c r="D5" s="366"/>
    </row>
    <row r="6" spans="1:5" ht="21.75" customHeight="1">
      <c r="A6" s="27" t="s">
        <v>66</v>
      </c>
      <c r="B6" s="29" t="s">
        <v>67</v>
      </c>
      <c r="C6" s="365" t="s">
        <v>68</v>
      </c>
      <c r="D6" s="366"/>
    </row>
    <row r="7" spans="1:5" ht="21.75" customHeight="1">
      <c r="A7" s="27"/>
      <c r="B7" s="29" t="s">
        <v>69</v>
      </c>
      <c r="C7" s="367"/>
      <c r="D7" s="368"/>
    </row>
    <row r="8" spans="1:5" ht="21.75" customHeight="1">
      <c r="A8" s="27"/>
      <c r="B8" s="29" t="s">
        <v>505</v>
      </c>
      <c r="C8" s="367"/>
      <c r="D8" s="368"/>
    </row>
    <row r="9" spans="1:5" ht="21.75" customHeight="1">
      <c r="A9" s="27"/>
      <c r="B9" s="29" t="s">
        <v>546</v>
      </c>
      <c r="C9" s="367"/>
      <c r="D9" s="368"/>
    </row>
    <row r="10" spans="1:5" ht="21.75" customHeight="1">
      <c r="A10" s="27"/>
      <c r="B10" s="29" t="s">
        <v>506</v>
      </c>
      <c r="C10" s="367"/>
      <c r="D10" s="368"/>
    </row>
    <row r="11" spans="1:5" ht="21.75" customHeight="1">
      <c r="A11" s="27"/>
      <c r="B11" s="29" t="s">
        <v>507</v>
      </c>
      <c r="C11" s="367"/>
      <c r="D11" s="368"/>
    </row>
    <row r="12" spans="1:5" ht="21.75" customHeight="1">
      <c r="A12" s="27"/>
      <c r="B12" s="29" t="s">
        <v>508</v>
      </c>
      <c r="C12" s="367"/>
      <c r="D12" s="368"/>
    </row>
    <row r="13" spans="1:5" ht="21.75" customHeight="1">
      <c r="A13" s="27"/>
      <c r="B13" s="29" t="s">
        <v>509</v>
      </c>
      <c r="C13" s="367"/>
      <c r="D13" s="368"/>
    </row>
    <row r="14" spans="1:5" ht="21.75" customHeight="1">
      <c r="A14" s="27"/>
      <c r="B14" s="29" t="s">
        <v>510</v>
      </c>
      <c r="C14" s="367"/>
      <c r="D14" s="368"/>
    </row>
    <row r="15" spans="1:5" ht="21.75" customHeight="1">
      <c r="A15" s="27"/>
      <c r="B15" s="29" t="s">
        <v>511</v>
      </c>
      <c r="C15" s="161"/>
      <c r="D15" s="162"/>
    </row>
    <row r="16" spans="1:5" ht="21.75" customHeight="1">
      <c r="A16" s="27" t="s">
        <v>70</v>
      </c>
      <c r="B16" s="29" t="s">
        <v>71</v>
      </c>
      <c r="C16" s="367"/>
      <c r="D16" s="368"/>
    </row>
    <row r="17" spans="1:4" ht="21.75" customHeight="1" thickBot="1">
      <c r="A17" s="30" t="s">
        <v>72</v>
      </c>
      <c r="B17" s="31" t="s">
        <v>73</v>
      </c>
      <c r="C17" s="369"/>
      <c r="D17" s="370"/>
    </row>
    <row r="18" spans="1:4" ht="12" customHeight="1" thickBot="1">
      <c r="A18" s="32"/>
      <c r="B18" s="33"/>
      <c r="C18" s="22"/>
      <c r="D18" s="22"/>
    </row>
    <row r="19" spans="1:4" ht="21.75" customHeight="1">
      <c r="A19" s="24">
        <v>2</v>
      </c>
      <c r="B19" s="25" t="s">
        <v>74</v>
      </c>
      <c r="C19" s="25"/>
      <c r="D19" s="34"/>
    </row>
    <row r="20" spans="1:4" s="26" customFormat="1" ht="158.25" customHeight="1">
      <c r="A20" s="362" t="s">
        <v>285</v>
      </c>
      <c r="B20" s="363"/>
      <c r="C20" s="363"/>
      <c r="D20" s="364"/>
    </row>
    <row r="21" spans="1:4" ht="21.75" customHeight="1">
      <c r="A21" s="27"/>
      <c r="B21" s="28"/>
      <c r="C21" s="365" t="s">
        <v>65</v>
      </c>
      <c r="D21" s="366"/>
    </row>
    <row r="22" spans="1:4" s="26" customFormat="1" ht="18" customHeight="1">
      <c r="A22" s="27" t="s">
        <v>66</v>
      </c>
      <c r="B22" s="35" t="s">
        <v>243</v>
      </c>
      <c r="C22" s="365" t="s">
        <v>68</v>
      </c>
      <c r="D22" s="366"/>
    </row>
    <row r="23" spans="1:4" s="26" customFormat="1" ht="22.5" customHeight="1">
      <c r="A23" s="36" t="s">
        <v>76</v>
      </c>
      <c r="B23" s="35" t="s">
        <v>244</v>
      </c>
      <c r="C23" s="367"/>
      <c r="D23" s="368"/>
    </row>
    <row r="24" spans="1:4" s="26" customFormat="1" ht="22.5" customHeight="1">
      <c r="A24" s="36" t="s">
        <v>78</v>
      </c>
      <c r="B24" s="35" t="s">
        <v>245</v>
      </c>
      <c r="C24" s="367"/>
      <c r="D24" s="368"/>
    </row>
    <row r="25" spans="1:4" s="26" customFormat="1" ht="18" customHeight="1">
      <c r="A25" s="27" t="s">
        <v>70</v>
      </c>
      <c r="B25" s="371" t="s">
        <v>75</v>
      </c>
      <c r="C25" s="371"/>
      <c r="D25" s="372"/>
    </row>
    <row r="26" spans="1:4" s="26" customFormat="1" ht="22.5" customHeight="1">
      <c r="A26" s="36" t="s">
        <v>76</v>
      </c>
      <c r="B26" s="35" t="s">
        <v>77</v>
      </c>
      <c r="C26" s="367"/>
      <c r="D26" s="368"/>
    </row>
    <row r="27" spans="1:4" s="26" customFormat="1" ht="22.5" customHeight="1">
      <c r="A27" s="36" t="s">
        <v>78</v>
      </c>
      <c r="B27" s="35" t="s">
        <v>79</v>
      </c>
      <c r="C27" s="367"/>
      <c r="D27" s="368"/>
    </row>
    <row r="28" spans="1:4" s="26" customFormat="1" ht="22.5" customHeight="1">
      <c r="A28" s="36" t="s">
        <v>80</v>
      </c>
      <c r="B28" s="35" t="s">
        <v>81</v>
      </c>
      <c r="C28" s="367"/>
      <c r="D28" s="368"/>
    </row>
    <row r="29" spans="1:4" s="26" customFormat="1" ht="22.5" customHeight="1">
      <c r="A29" s="36" t="s">
        <v>82</v>
      </c>
      <c r="B29" s="35" t="s">
        <v>83</v>
      </c>
      <c r="C29" s="367"/>
      <c r="D29" s="368"/>
    </row>
    <row r="30" spans="1:4" s="26" customFormat="1" ht="22.5" customHeight="1">
      <c r="A30" s="36" t="s">
        <v>84</v>
      </c>
      <c r="B30" s="35" t="s">
        <v>85</v>
      </c>
      <c r="C30" s="367"/>
      <c r="D30" s="368"/>
    </row>
    <row r="31" spans="1:4" s="26" customFormat="1" ht="22.5" customHeight="1">
      <c r="A31" s="36" t="s">
        <v>86</v>
      </c>
      <c r="B31" s="35" t="s">
        <v>87</v>
      </c>
      <c r="C31" s="367"/>
      <c r="D31" s="368"/>
    </row>
    <row r="32" spans="1:4" s="26" customFormat="1" ht="22.5" customHeight="1">
      <c r="A32" s="36" t="s">
        <v>88</v>
      </c>
      <c r="B32" s="35" t="s">
        <v>89</v>
      </c>
      <c r="C32" s="367"/>
      <c r="D32" s="368"/>
    </row>
    <row r="33" spans="1:4" s="26" customFormat="1" ht="22.5" customHeight="1">
      <c r="A33" s="36" t="s">
        <v>90</v>
      </c>
      <c r="B33" s="35" t="s">
        <v>91</v>
      </c>
      <c r="C33" s="367"/>
      <c r="D33" s="368"/>
    </row>
    <row r="34" spans="1:4" s="26" customFormat="1" ht="18" customHeight="1">
      <c r="A34" s="37" t="s">
        <v>72</v>
      </c>
      <c r="B34" s="371" t="s">
        <v>92</v>
      </c>
      <c r="C34" s="371"/>
      <c r="D34" s="372"/>
    </row>
    <row r="35" spans="1:4" s="26" customFormat="1" ht="23.25" customHeight="1">
      <c r="A35" s="36" t="s">
        <v>76</v>
      </c>
      <c r="B35" s="35" t="s">
        <v>93</v>
      </c>
      <c r="C35" s="367"/>
      <c r="D35" s="368"/>
    </row>
    <row r="36" spans="1:4" s="26" customFormat="1" ht="22.5" customHeight="1">
      <c r="A36" s="37" t="s">
        <v>121</v>
      </c>
      <c r="B36" s="371" t="s">
        <v>94</v>
      </c>
      <c r="C36" s="371"/>
      <c r="D36" s="372"/>
    </row>
    <row r="37" spans="1:4" s="26" customFormat="1" ht="22.5" customHeight="1">
      <c r="A37" s="36" t="s">
        <v>76</v>
      </c>
      <c r="B37" s="35" t="s">
        <v>95</v>
      </c>
      <c r="C37" s="367"/>
      <c r="D37" s="368"/>
    </row>
    <row r="38" spans="1:4" s="26" customFormat="1" ht="22.5" customHeight="1">
      <c r="A38" s="36" t="s">
        <v>78</v>
      </c>
      <c r="B38" s="35" t="s">
        <v>96</v>
      </c>
      <c r="C38" s="367"/>
      <c r="D38" s="368"/>
    </row>
    <row r="39" spans="1:4" s="26" customFormat="1" ht="22.5" customHeight="1">
      <c r="A39" s="36" t="s">
        <v>80</v>
      </c>
      <c r="B39" s="35" t="s">
        <v>97</v>
      </c>
      <c r="C39" s="367"/>
      <c r="D39" s="368"/>
    </row>
    <row r="40" spans="1:4" s="26" customFormat="1" ht="22.5" customHeight="1">
      <c r="A40" s="36" t="s">
        <v>82</v>
      </c>
      <c r="B40" s="35" t="s">
        <v>98</v>
      </c>
      <c r="C40" s="367"/>
      <c r="D40" s="368"/>
    </row>
    <row r="41" spans="1:4" s="26" customFormat="1" ht="22.5" customHeight="1">
      <c r="A41" s="36" t="s">
        <v>84</v>
      </c>
      <c r="B41" s="35" t="s">
        <v>99</v>
      </c>
      <c r="C41" s="367"/>
      <c r="D41" s="368"/>
    </row>
    <row r="42" spans="1:4" s="26" customFormat="1" ht="22.5" customHeight="1">
      <c r="A42" s="36" t="s">
        <v>86</v>
      </c>
      <c r="B42" s="35" t="s">
        <v>100</v>
      </c>
      <c r="C42" s="367"/>
      <c r="D42" s="368"/>
    </row>
    <row r="43" spans="1:4" s="26" customFormat="1" ht="22.5" customHeight="1">
      <c r="A43" s="36" t="s">
        <v>88</v>
      </c>
      <c r="B43" s="35" t="s">
        <v>101</v>
      </c>
      <c r="C43" s="367"/>
      <c r="D43" s="368"/>
    </row>
    <row r="44" spans="1:4" s="26" customFormat="1" ht="22.5" customHeight="1">
      <c r="A44" s="36" t="s">
        <v>90</v>
      </c>
      <c r="B44" s="35" t="s">
        <v>102</v>
      </c>
      <c r="C44" s="367"/>
      <c r="D44" s="368"/>
    </row>
    <row r="45" spans="1:4" s="26" customFormat="1" ht="22.5" customHeight="1">
      <c r="A45" s="36" t="s">
        <v>103</v>
      </c>
      <c r="B45" s="35" t="s">
        <v>104</v>
      </c>
      <c r="C45" s="367"/>
      <c r="D45" s="368"/>
    </row>
    <row r="46" spans="1:4" s="26" customFormat="1" ht="22.5" customHeight="1">
      <c r="A46" s="36" t="s">
        <v>105</v>
      </c>
      <c r="B46" s="35" t="s">
        <v>106</v>
      </c>
      <c r="C46" s="367"/>
      <c r="D46" s="368"/>
    </row>
    <row r="47" spans="1:4" s="26" customFormat="1" ht="22.5" customHeight="1">
      <c r="A47" s="36" t="s">
        <v>107</v>
      </c>
      <c r="B47" s="35" t="s">
        <v>108</v>
      </c>
      <c r="C47" s="367"/>
      <c r="D47" s="368"/>
    </row>
    <row r="48" spans="1:4" s="26" customFormat="1" ht="22.5" customHeight="1">
      <c r="A48" s="36" t="s">
        <v>109</v>
      </c>
      <c r="B48" s="35" t="s">
        <v>110</v>
      </c>
      <c r="C48" s="367"/>
      <c r="D48" s="368"/>
    </row>
    <row r="49" spans="1:4" s="26" customFormat="1" ht="22.5" customHeight="1">
      <c r="A49" s="36" t="s">
        <v>111</v>
      </c>
      <c r="B49" s="35" t="s">
        <v>112</v>
      </c>
      <c r="C49" s="367"/>
      <c r="D49" s="368"/>
    </row>
    <row r="50" spans="1:4" s="26" customFormat="1" ht="22.5" customHeight="1">
      <c r="A50" s="36" t="s">
        <v>113</v>
      </c>
      <c r="B50" s="35" t="s">
        <v>114</v>
      </c>
      <c r="C50" s="367"/>
      <c r="D50" s="368"/>
    </row>
    <row r="51" spans="1:4" s="26" customFormat="1" ht="22.5" customHeight="1">
      <c r="A51" s="36" t="s">
        <v>115</v>
      </c>
      <c r="B51" s="35" t="s">
        <v>116</v>
      </c>
      <c r="C51" s="367"/>
      <c r="D51" s="368"/>
    </row>
    <row r="52" spans="1:4" s="26" customFormat="1" ht="22.5" customHeight="1">
      <c r="A52" s="36" t="s">
        <v>117</v>
      </c>
      <c r="B52" s="35" t="s">
        <v>118</v>
      </c>
      <c r="C52" s="367"/>
      <c r="D52" s="368"/>
    </row>
    <row r="53" spans="1:4" s="26" customFormat="1" ht="22.5" customHeight="1">
      <c r="A53" s="36" t="s">
        <v>119</v>
      </c>
      <c r="B53" s="35" t="s">
        <v>120</v>
      </c>
      <c r="C53" s="367"/>
      <c r="D53" s="368"/>
    </row>
    <row r="54" spans="1:4" s="26" customFormat="1" ht="22.5" customHeight="1">
      <c r="A54" s="37" t="s">
        <v>246</v>
      </c>
      <c r="B54" s="371" t="s">
        <v>122</v>
      </c>
      <c r="C54" s="371"/>
      <c r="D54" s="372"/>
    </row>
    <row r="55" spans="1:4" s="26" customFormat="1" ht="22.5" customHeight="1">
      <c r="A55" s="36" t="s">
        <v>76</v>
      </c>
      <c r="B55" s="35" t="s">
        <v>123</v>
      </c>
      <c r="C55" s="367"/>
      <c r="D55" s="368"/>
    </row>
    <row r="56" spans="1:4" s="26" customFormat="1" ht="22.5" customHeight="1">
      <c r="A56" s="36" t="s">
        <v>78</v>
      </c>
      <c r="B56" s="35" t="s">
        <v>124</v>
      </c>
      <c r="C56" s="367"/>
      <c r="D56" s="368"/>
    </row>
    <row r="57" spans="1:4" s="26" customFormat="1" ht="22.5" customHeight="1">
      <c r="A57" s="36" t="s">
        <v>80</v>
      </c>
      <c r="B57" s="35" t="s">
        <v>125</v>
      </c>
      <c r="C57" s="367"/>
      <c r="D57" s="368"/>
    </row>
    <row r="58" spans="1:4" s="26" customFormat="1" ht="22.5" customHeight="1">
      <c r="A58" s="36" t="s">
        <v>82</v>
      </c>
      <c r="B58" s="35" t="s">
        <v>126</v>
      </c>
      <c r="C58" s="367"/>
      <c r="D58" s="368"/>
    </row>
    <row r="59" spans="1:4" s="26" customFormat="1" ht="22.5" customHeight="1">
      <c r="A59" s="36" t="s">
        <v>84</v>
      </c>
      <c r="B59" s="35" t="s">
        <v>127</v>
      </c>
      <c r="C59" s="367"/>
      <c r="D59" s="368"/>
    </row>
    <row r="60" spans="1:4" s="26" customFormat="1" ht="22.5" customHeight="1">
      <c r="A60" s="36" t="s">
        <v>86</v>
      </c>
      <c r="B60" s="35" t="s">
        <v>128</v>
      </c>
      <c r="C60" s="367"/>
      <c r="D60" s="368"/>
    </row>
    <row r="61" spans="1:4" s="26" customFormat="1" ht="22.5" customHeight="1">
      <c r="A61" s="36" t="s">
        <v>88</v>
      </c>
      <c r="B61" s="35" t="s">
        <v>129</v>
      </c>
      <c r="C61" s="367"/>
      <c r="D61" s="368"/>
    </row>
    <row r="62" spans="1:4" s="26" customFormat="1" ht="22.5" customHeight="1">
      <c r="A62" s="36" t="s">
        <v>90</v>
      </c>
      <c r="B62" s="35" t="s">
        <v>130</v>
      </c>
      <c r="C62" s="367"/>
      <c r="D62" s="368"/>
    </row>
    <row r="63" spans="1:4" s="26" customFormat="1" ht="22.5" customHeight="1">
      <c r="A63" s="36" t="s">
        <v>103</v>
      </c>
      <c r="B63" s="35" t="s">
        <v>131</v>
      </c>
      <c r="C63" s="367"/>
      <c r="D63" s="368"/>
    </row>
    <row r="64" spans="1:4" s="26" customFormat="1" ht="22.5" customHeight="1">
      <c r="A64" s="36" t="s">
        <v>105</v>
      </c>
      <c r="B64" s="35" t="s">
        <v>100</v>
      </c>
      <c r="C64" s="367"/>
      <c r="D64" s="368"/>
    </row>
    <row r="65" spans="1:4" s="26" customFormat="1" ht="22.5" customHeight="1">
      <c r="A65" s="36" t="s">
        <v>107</v>
      </c>
      <c r="B65" s="35" t="s">
        <v>132</v>
      </c>
      <c r="C65" s="367"/>
      <c r="D65" s="368"/>
    </row>
  </sheetData>
  <mergeCells count="61">
    <mergeCell ref="C64:D64"/>
    <mergeCell ref="C65:D65"/>
    <mergeCell ref="C56:D56"/>
    <mergeCell ref="C57:D57"/>
    <mergeCell ref="C58:D58"/>
    <mergeCell ref="C59:D59"/>
    <mergeCell ref="C60:D60"/>
    <mergeCell ref="C61:D61"/>
    <mergeCell ref="C52:D52"/>
    <mergeCell ref="C53:D53"/>
    <mergeCell ref="C55:D55"/>
    <mergeCell ref="C62:D62"/>
    <mergeCell ref="C63:D63"/>
    <mergeCell ref="B54:D54"/>
    <mergeCell ref="C47:D47"/>
    <mergeCell ref="C48:D48"/>
    <mergeCell ref="C49:D49"/>
    <mergeCell ref="C50:D50"/>
    <mergeCell ref="C51:D51"/>
    <mergeCell ref="C42:D42"/>
    <mergeCell ref="C43:D43"/>
    <mergeCell ref="C44:D44"/>
    <mergeCell ref="C45:D45"/>
    <mergeCell ref="C46:D46"/>
    <mergeCell ref="C38:D38"/>
    <mergeCell ref="B36:D36"/>
    <mergeCell ref="C39:D39"/>
    <mergeCell ref="C40:D40"/>
    <mergeCell ref="C41:D41"/>
    <mergeCell ref="C32:D32"/>
    <mergeCell ref="C33:D33"/>
    <mergeCell ref="C35:D35"/>
    <mergeCell ref="B34:D34"/>
    <mergeCell ref="C37:D37"/>
    <mergeCell ref="C27:D27"/>
    <mergeCell ref="C28:D28"/>
    <mergeCell ref="C29:D29"/>
    <mergeCell ref="C30:D30"/>
    <mergeCell ref="C31:D31"/>
    <mergeCell ref="B25:D25"/>
    <mergeCell ref="C23:D23"/>
    <mergeCell ref="C24:D24"/>
    <mergeCell ref="C22:D22"/>
    <mergeCell ref="C26:D26"/>
    <mergeCell ref="C21:D21"/>
    <mergeCell ref="C6:D6"/>
    <mergeCell ref="C7:D7"/>
    <mergeCell ref="C8:D8"/>
    <mergeCell ref="C9:D9"/>
    <mergeCell ref="C10:D10"/>
    <mergeCell ref="C11:D11"/>
    <mergeCell ref="C12:D12"/>
    <mergeCell ref="C13:D13"/>
    <mergeCell ref="C14:D14"/>
    <mergeCell ref="C16:D16"/>
    <mergeCell ref="C17:D17"/>
    <mergeCell ref="A1:B2"/>
    <mergeCell ref="C1:D1"/>
    <mergeCell ref="A4:D4"/>
    <mergeCell ref="C5:D5"/>
    <mergeCell ref="A20:D20"/>
  </mergeCells>
  <phoneticPr fontId="2"/>
  <dataValidations count="1">
    <dataValidation type="list" allowBlank="1" showInputMessage="1" showErrorMessage="1" sqref="D18 C23:C24 C35 C26:C33 C37:C53 C55:C65 C7:C18">
      <formula1>$E$1</formula1>
    </dataValidation>
  </dataValidations>
  <pageMargins left="0.7" right="0.7" top="0.75" bottom="0.75" header="0.3" footer="0.3"/>
  <pageSetup paperSize="9" scale="84" fitToHeight="0" orientation="portrait" r:id="rId1"/>
  <rowBreaks count="1" manualBreakCount="1">
    <brk id="3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32"/>
  <sheetViews>
    <sheetView view="pageBreakPreview" zoomScaleNormal="100" zoomScaleSheetLayoutView="100" workbookViewId="0">
      <selection activeCell="P9" sqref="P9"/>
    </sheetView>
  </sheetViews>
  <sheetFormatPr defaultRowHeight="13.5"/>
  <cols>
    <col min="1" max="1" width="2.125" style="78" customWidth="1"/>
    <col min="2" max="2" width="20.875" style="78" customWidth="1"/>
    <col min="3" max="3" width="9" style="78"/>
    <col min="4" max="5" width="15.625" style="78" customWidth="1"/>
    <col min="6" max="6" width="10.625" style="78" customWidth="1"/>
    <col min="7" max="7" width="4" style="78" bestFit="1" customWidth="1"/>
    <col min="8" max="8" width="16.75" style="78" customWidth="1"/>
    <col min="9" max="18" width="4.375" style="78" customWidth="1"/>
    <col min="19" max="19" width="2.125" style="78" customWidth="1"/>
    <col min="20" max="20" width="4" style="78" customWidth="1"/>
    <col min="21" max="21" width="9" style="78" hidden="1" customWidth="1"/>
    <col min="22" max="16384" width="9" style="78"/>
  </cols>
  <sheetData>
    <row r="1" spans="2:21" ht="29.25" customHeight="1">
      <c r="K1" s="424" t="s">
        <v>133</v>
      </c>
      <c r="L1" s="388"/>
      <c r="M1" s="388"/>
      <c r="N1" s="405"/>
      <c r="O1" s="405"/>
      <c r="P1" s="405"/>
      <c r="Q1" s="405"/>
      <c r="R1" s="405"/>
    </row>
    <row r="2" spans="2:21" ht="9.9499999999999993" customHeight="1">
      <c r="K2" s="85"/>
      <c r="L2" s="86"/>
      <c r="M2" s="86"/>
      <c r="N2" s="86"/>
      <c r="O2" s="86"/>
      <c r="P2" s="86"/>
      <c r="Q2" s="86"/>
      <c r="R2" s="86"/>
    </row>
    <row r="3" spans="2:21" ht="30" customHeight="1">
      <c r="B3" s="425" t="s">
        <v>134</v>
      </c>
      <c r="C3" s="425"/>
      <c r="D3" s="425"/>
      <c r="E3" s="425"/>
      <c r="F3" s="425"/>
      <c r="G3" s="425"/>
      <c r="H3" s="425"/>
      <c r="I3" s="425"/>
      <c r="J3" s="425"/>
      <c r="K3" s="425"/>
      <c r="L3" s="425"/>
      <c r="M3" s="425"/>
      <c r="N3" s="425"/>
      <c r="O3" s="425"/>
      <c r="P3" s="425"/>
      <c r="Q3" s="425"/>
      <c r="R3" s="425"/>
    </row>
    <row r="4" spans="2:21">
      <c r="H4" s="66"/>
      <c r="I4" s="66"/>
      <c r="J4" s="426" t="s">
        <v>223</v>
      </c>
      <c r="K4" s="426"/>
      <c r="L4" s="87" t="str">
        <f>IF(L9="","",IF(N9=1,L9-1,L9))</f>
        <v/>
      </c>
      <c r="M4" s="88" t="s">
        <v>5</v>
      </c>
      <c r="N4" s="89" t="str">
        <f>IF(N9="","",MONTH(EOMONTH(DATE(SUM(2018+L9),N9,P9),-1)))</f>
        <v/>
      </c>
      <c r="O4" s="88" t="s">
        <v>145</v>
      </c>
      <c r="P4" s="89" t="str">
        <f>IF(N4="","",20)</f>
        <v/>
      </c>
      <c r="Q4" s="90" t="s">
        <v>224</v>
      </c>
      <c r="R4" s="91"/>
    </row>
    <row r="5" spans="2:21" ht="35.25" customHeight="1">
      <c r="B5" s="92" t="s">
        <v>135</v>
      </c>
      <c r="C5" s="427"/>
      <c r="D5" s="428"/>
      <c r="E5" s="428"/>
      <c r="F5" s="428"/>
      <c r="G5" s="429"/>
      <c r="H5" s="93" t="s">
        <v>136</v>
      </c>
      <c r="I5" s="93">
        <v>2</v>
      </c>
      <c r="J5" s="93">
        <v>2</v>
      </c>
      <c r="K5" s="94"/>
      <c r="L5" s="94"/>
      <c r="M5" s="94"/>
      <c r="N5" s="94"/>
      <c r="O5" s="94"/>
      <c r="P5" s="94"/>
      <c r="Q5" s="94"/>
      <c r="R5" s="94"/>
    </row>
    <row r="6" spans="2:21" ht="24.95" customHeight="1">
      <c r="B6" s="411" t="s">
        <v>137</v>
      </c>
      <c r="C6" s="420" t="s">
        <v>138</v>
      </c>
      <c r="D6" s="421"/>
      <c r="E6" s="95"/>
      <c r="F6" s="95"/>
      <c r="G6" s="95"/>
      <c r="H6" s="95"/>
      <c r="I6" s="95"/>
      <c r="J6" s="95"/>
      <c r="K6" s="95"/>
      <c r="L6" s="96"/>
      <c r="M6" s="86" t="s">
        <v>139</v>
      </c>
      <c r="N6" s="97"/>
      <c r="O6" s="86" t="s">
        <v>140</v>
      </c>
      <c r="P6" s="97"/>
      <c r="Q6" s="86" t="s">
        <v>140</v>
      </c>
      <c r="R6" s="98"/>
    </row>
    <row r="7" spans="2:21" ht="24.95" customHeight="1">
      <c r="B7" s="413"/>
      <c r="C7" s="99" t="s">
        <v>141</v>
      </c>
      <c r="D7" s="422"/>
      <c r="E7" s="422"/>
      <c r="F7" s="422"/>
      <c r="G7" s="422"/>
      <c r="H7" s="422"/>
      <c r="I7" s="422"/>
      <c r="J7" s="422"/>
      <c r="K7" s="422"/>
      <c r="L7" s="423"/>
      <c r="M7" s="100" t="s">
        <v>142</v>
      </c>
      <c r="N7" s="101"/>
      <c r="O7" s="100" t="s">
        <v>140</v>
      </c>
      <c r="P7" s="101"/>
      <c r="Q7" s="100" t="s">
        <v>140</v>
      </c>
      <c r="R7" s="102"/>
    </row>
    <row r="8" spans="2:21" ht="35.1" customHeight="1">
      <c r="B8" s="103" t="s">
        <v>143</v>
      </c>
      <c r="C8" s="399"/>
      <c r="D8" s="400"/>
      <c r="E8" s="400"/>
      <c r="F8" s="400"/>
      <c r="G8" s="401"/>
      <c r="H8" s="104" t="s">
        <v>225</v>
      </c>
      <c r="I8" s="402"/>
      <c r="J8" s="403"/>
      <c r="K8" s="403"/>
      <c r="L8" s="403"/>
      <c r="M8" s="403"/>
      <c r="N8" s="403"/>
      <c r="O8" s="403"/>
      <c r="P8" s="403"/>
      <c r="Q8" s="403"/>
      <c r="R8" s="404"/>
    </row>
    <row r="9" spans="2:21" ht="33" customHeight="1">
      <c r="B9" s="93" t="s">
        <v>226</v>
      </c>
      <c r="C9" s="405"/>
      <c r="D9" s="405"/>
      <c r="E9" s="405"/>
      <c r="F9" s="405"/>
      <c r="G9" s="405"/>
      <c r="H9" s="93" t="s">
        <v>286</v>
      </c>
      <c r="I9" s="105"/>
      <c r="J9" s="406" t="s">
        <v>227</v>
      </c>
      <c r="K9" s="406"/>
      <c r="L9" s="106"/>
      <c r="M9" s="107" t="s">
        <v>5</v>
      </c>
      <c r="N9" s="108"/>
      <c r="O9" s="107" t="s">
        <v>145</v>
      </c>
      <c r="P9" s="109"/>
      <c r="Q9" s="107" t="s">
        <v>146</v>
      </c>
      <c r="R9" s="110"/>
    </row>
    <row r="10" spans="2:21" ht="33" customHeight="1">
      <c r="B10" s="411" t="s">
        <v>144</v>
      </c>
      <c r="C10" s="414" t="s">
        <v>42</v>
      </c>
      <c r="D10" s="415"/>
      <c r="E10" s="416"/>
      <c r="F10" s="414" t="s">
        <v>228</v>
      </c>
      <c r="G10" s="416"/>
      <c r="H10" s="411" t="s">
        <v>229</v>
      </c>
      <c r="I10" s="417"/>
      <c r="J10" s="418"/>
      <c r="K10" s="418"/>
      <c r="L10" s="418"/>
      <c r="M10" s="418"/>
      <c r="N10" s="418"/>
      <c r="O10" s="418"/>
      <c r="P10" s="418"/>
      <c r="Q10" s="418"/>
      <c r="R10" s="419"/>
    </row>
    <row r="11" spans="2:21" ht="33" customHeight="1">
      <c r="B11" s="412"/>
      <c r="C11" s="407"/>
      <c r="D11" s="408"/>
      <c r="E11" s="409"/>
      <c r="F11" s="111"/>
      <c r="G11" s="112" t="s">
        <v>147</v>
      </c>
      <c r="H11" s="412"/>
      <c r="I11" s="105"/>
      <c r="J11" s="410"/>
      <c r="K11" s="410"/>
      <c r="L11" s="106"/>
      <c r="M11" s="107" t="s">
        <v>5</v>
      </c>
      <c r="N11" s="108"/>
      <c r="O11" s="107" t="s">
        <v>145</v>
      </c>
      <c r="P11" s="113">
        <v>1</v>
      </c>
      <c r="Q11" s="107" t="s">
        <v>146</v>
      </c>
      <c r="R11" s="110"/>
      <c r="S11" s="114"/>
      <c r="T11" s="114"/>
      <c r="U11" s="78" t="s">
        <v>230</v>
      </c>
    </row>
    <row r="12" spans="2:21" ht="33" customHeight="1">
      <c r="B12" s="412"/>
      <c r="C12" s="407"/>
      <c r="D12" s="408"/>
      <c r="E12" s="409"/>
      <c r="F12" s="111"/>
      <c r="G12" s="112" t="s">
        <v>147</v>
      </c>
      <c r="H12" s="412"/>
      <c r="I12" s="105"/>
      <c r="J12" s="410"/>
      <c r="K12" s="410"/>
      <c r="L12" s="106"/>
      <c r="M12" s="107" t="s">
        <v>5</v>
      </c>
      <c r="N12" s="108"/>
      <c r="O12" s="107" t="s">
        <v>145</v>
      </c>
      <c r="P12" s="113">
        <v>1</v>
      </c>
      <c r="Q12" s="107" t="s">
        <v>146</v>
      </c>
      <c r="R12" s="110"/>
      <c r="S12" s="114"/>
      <c r="T12" s="114"/>
      <c r="U12" s="78" t="s">
        <v>227</v>
      </c>
    </row>
    <row r="13" spans="2:21" ht="33" customHeight="1">
      <c r="B13" s="412"/>
      <c r="C13" s="407"/>
      <c r="D13" s="408"/>
      <c r="E13" s="409"/>
      <c r="F13" s="111"/>
      <c r="G13" s="112" t="s">
        <v>147</v>
      </c>
      <c r="H13" s="412"/>
      <c r="I13" s="105"/>
      <c r="J13" s="410"/>
      <c r="K13" s="410"/>
      <c r="L13" s="106"/>
      <c r="M13" s="107" t="s">
        <v>5</v>
      </c>
      <c r="N13" s="108"/>
      <c r="O13" s="107" t="s">
        <v>145</v>
      </c>
      <c r="P13" s="113">
        <v>1</v>
      </c>
      <c r="Q13" s="107" t="s">
        <v>146</v>
      </c>
      <c r="R13" s="110"/>
      <c r="S13" s="114"/>
      <c r="T13" s="114"/>
    </row>
    <row r="14" spans="2:21" ht="33" customHeight="1">
      <c r="B14" s="412"/>
      <c r="C14" s="407"/>
      <c r="D14" s="408"/>
      <c r="E14" s="409"/>
      <c r="F14" s="111"/>
      <c r="G14" s="112" t="s">
        <v>147</v>
      </c>
      <c r="H14" s="412"/>
      <c r="I14" s="105"/>
      <c r="J14" s="410"/>
      <c r="K14" s="410"/>
      <c r="L14" s="106"/>
      <c r="M14" s="107" t="s">
        <v>5</v>
      </c>
      <c r="N14" s="108"/>
      <c r="O14" s="107" t="s">
        <v>145</v>
      </c>
      <c r="P14" s="113">
        <v>1</v>
      </c>
      <c r="Q14" s="107" t="s">
        <v>146</v>
      </c>
      <c r="R14" s="110"/>
      <c r="S14" s="114"/>
      <c r="T14" s="114"/>
    </row>
    <row r="15" spans="2:21" ht="33" customHeight="1">
      <c r="B15" s="412"/>
      <c r="C15" s="407"/>
      <c r="D15" s="408"/>
      <c r="E15" s="409"/>
      <c r="F15" s="111"/>
      <c r="G15" s="112" t="s">
        <v>147</v>
      </c>
      <c r="H15" s="412"/>
      <c r="I15" s="105"/>
      <c r="J15" s="410"/>
      <c r="K15" s="410"/>
      <c r="L15" s="106"/>
      <c r="M15" s="107" t="s">
        <v>5</v>
      </c>
      <c r="N15" s="108"/>
      <c r="O15" s="107" t="s">
        <v>145</v>
      </c>
      <c r="P15" s="113">
        <v>1</v>
      </c>
      <c r="Q15" s="107" t="s">
        <v>146</v>
      </c>
      <c r="R15" s="110"/>
      <c r="S15" s="114"/>
      <c r="T15" s="114"/>
    </row>
    <row r="16" spans="2:21" ht="33" customHeight="1">
      <c r="B16" s="413"/>
      <c r="C16" s="407"/>
      <c r="D16" s="408"/>
      <c r="E16" s="409"/>
      <c r="F16" s="111"/>
      <c r="G16" s="112" t="s">
        <v>147</v>
      </c>
      <c r="H16" s="413"/>
      <c r="I16" s="105"/>
      <c r="J16" s="410"/>
      <c r="K16" s="410"/>
      <c r="L16" s="106"/>
      <c r="M16" s="107" t="s">
        <v>5</v>
      </c>
      <c r="N16" s="108"/>
      <c r="O16" s="107" t="s">
        <v>145</v>
      </c>
      <c r="P16" s="113">
        <v>1</v>
      </c>
      <c r="Q16" s="107" t="s">
        <v>146</v>
      </c>
      <c r="R16" s="110"/>
      <c r="S16" s="114"/>
      <c r="T16" s="114"/>
    </row>
    <row r="17" spans="1:20" ht="33" customHeight="1">
      <c r="B17" s="93" t="s">
        <v>148</v>
      </c>
      <c r="C17" s="398"/>
      <c r="D17" s="398"/>
      <c r="E17" s="398"/>
      <c r="F17" s="398"/>
      <c r="G17" s="398"/>
      <c r="H17" s="382"/>
      <c r="I17" s="383"/>
      <c r="J17" s="383"/>
      <c r="K17" s="383"/>
      <c r="L17" s="383"/>
      <c r="M17" s="383"/>
      <c r="N17" s="383"/>
      <c r="O17" s="383"/>
      <c r="P17" s="383"/>
      <c r="Q17" s="383"/>
      <c r="R17" s="384"/>
      <c r="S17" s="114"/>
      <c r="T17" s="114"/>
    </row>
    <row r="18" spans="1:20" ht="20.100000000000001" customHeight="1">
      <c r="B18" s="115" t="s">
        <v>231</v>
      </c>
      <c r="C18" s="116"/>
      <c r="D18" s="116"/>
      <c r="E18" s="116"/>
      <c r="F18" s="116"/>
      <c r="G18" s="116"/>
      <c r="H18" s="116"/>
      <c r="I18" s="116"/>
      <c r="J18" s="117"/>
      <c r="K18" s="116"/>
      <c r="L18" s="116"/>
      <c r="M18" s="116"/>
      <c r="N18" s="116"/>
      <c r="O18" s="116"/>
      <c r="P18" s="116"/>
      <c r="Q18" s="116"/>
      <c r="R18" s="116"/>
      <c r="S18" s="116"/>
      <c r="T18" s="116"/>
    </row>
    <row r="19" spans="1:20" ht="20.100000000000001" customHeight="1">
      <c r="B19" s="118"/>
      <c r="C19" s="119" t="s">
        <v>232</v>
      </c>
      <c r="D19" s="116"/>
      <c r="E19" s="116"/>
      <c r="F19" s="116"/>
      <c r="G19" s="116"/>
      <c r="H19" s="385" t="s">
        <v>233</v>
      </c>
      <c r="I19" s="385"/>
      <c r="J19" s="385"/>
      <c r="K19" s="385"/>
      <c r="L19" s="385"/>
      <c r="M19" s="116"/>
      <c r="N19" s="116"/>
      <c r="O19" s="116"/>
      <c r="R19" s="116"/>
      <c r="S19" s="116"/>
      <c r="T19" s="116"/>
    </row>
    <row r="20" spans="1:20" ht="5.0999999999999996" customHeight="1">
      <c r="B20" s="119"/>
      <c r="C20" s="119"/>
      <c r="D20" s="116"/>
      <c r="E20" s="116"/>
      <c r="F20" s="116"/>
      <c r="G20" s="116"/>
      <c r="H20" s="385"/>
      <c r="I20" s="385"/>
      <c r="J20" s="385"/>
      <c r="K20" s="385"/>
      <c r="L20" s="385"/>
      <c r="M20" s="116"/>
      <c r="N20" s="116"/>
      <c r="O20" s="116"/>
      <c r="R20" s="116"/>
      <c r="S20" s="116"/>
      <c r="T20" s="116"/>
    </row>
    <row r="21" spans="1:20" ht="20.100000000000001" customHeight="1">
      <c r="B21" s="120"/>
      <c r="C21" s="119" t="s">
        <v>234</v>
      </c>
      <c r="D21" s="119"/>
      <c r="E21" s="116"/>
      <c r="F21" s="116"/>
      <c r="G21" s="116"/>
      <c r="H21" s="385"/>
      <c r="I21" s="385"/>
      <c r="J21" s="385"/>
      <c r="K21" s="385"/>
      <c r="L21" s="385"/>
      <c r="M21" s="116"/>
      <c r="N21" s="116"/>
      <c r="O21" s="116"/>
      <c r="R21" s="116"/>
      <c r="S21" s="116"/>
      <c r="T21" s="116"/>
    </row>
    <row r="22" spans="1:20" ht="5.0999999999999996" customHeight="1">
      <c r="B22" s="119"/>
      <c r="C22" s="119"/>
      <c r="D22" s="119"/>
      <c r="E22" s="116"/>
      <c r="F22" s="116"/>
      <c r="G22" s="116"/>
      <c r="H22" s="117"/>
      <c r="I22" s="116"/>
      <c r="J22" s="116"/>
      <c r="K22" s="116"/>
      <c r="L22" s="116"/>
      <c r="M22" s="116"/>
      <c r="N22" s="116"/>
      <c r="O22" s="116"/>
      <c r="P22" s="116"/>
      <c r="Q22" s="116"/>
      <c r="R22" s="116"/>
    </row>
    <row r="24" spans="1:20" ht="18" customHeight="1">
      <c r="A24" s="121" t="s">
        <v>149</v>
      </c>
      <c r="I24" s="122" t="s">
        <v>235</v>
      </c>
      <c r="J24" s="386" t="s">
        <v>227</v>
      </c>
      <c r="K24" s="386"/>
      <c r="L24" s="123"/>
      <c r="M24" s="124" t="s">
        <v>5</v>
      </c>
      <c r="N24" s="125"/>
      <c r="O24" s="124" t="s">
        <v>145</v>
      </c>
      <c r="P24" s="125"/>
      <c r="Q24" s="126" t="s">
        <v>236</v>
      </c>
    </row>
    <row r="25" spans="1:20" ht="38.25" customHeight="1">
      <c r="A25" s="387" t="s">
        <v>150</v>
      </c>
      <c r="B25" s="387"/>
      <c r="C25" s="387"/>
      <c r="D25" s="387"/>
      <c r="E25" s="388" t="s">
        <v>151</v>
      </c>
      <c r="F25" s="388"/>
      <c r="G25" s="388"/>
      <c r="H25" s="388"/>
      <c r="I25" s="388" t="s">
        <v>152</v>
      </c>
      <c r="J25" s="388"/>
      <c r="K25" s="388"/>
      <c r="L25" s="388"/>
      <c r="M25" s="388"/>
      <c r="N25" s="388"/>
      <c r="O25" s="388"/>
      <c r="P25" s="388"/>
      <c r="Q25" s="388"/>
      <c r="R25" s="388"/>
    </row>
    <row r="26" spans="1:20" ht="129.75" customHeight="1">
      <c r="A26" s="373"/>
      <c r="B26" s="374"/>
      <c r="C26" s="374"/>
      <c r="D26" s="375"/>
      <c r="E26" s="389"/>
      <c r="F26" s="390"/>
      <c r="G26" s="390"/>
      <c r="H26" s="391"/>
      <c r="I26" s="389"/>
      <c r="J26" s="390"/>
      <c r="K26" s="390"/>
      <c r="L26" s="390"/>
      <c r="M26" s="390"/>
      <c r="N26" s="390"/>
      <c r="O26" s="390"/>
      <c r="P26" s="390"/>
      <c r="Q26" s="390"/>
      <c r="R26" s="391"/>
    </row>
    <row r="27" spans="1:20">
      <c r="A27" s="376"/>
      <c r="B27" s="377"/>
      <c r="C27" s="377"/>
      <c r="D27" s="378"/>
      <c r="E27" s="392"/>
      <c r="F27" s="393"/>
      <c r="G27" s="393"/>
      <c r="H27" s="394"/>
      <c r="I27" s="392"/>
      <c r="J27" s="393"/>
      <c r="K27" s="393"/>
      <c r="L27" s="393"/>
      <c r="M27" s="393"/>
      <c r="N27" s="393"/>
      <c r="O27" s="393"/>
      <c r="P27" s="393"/>
      <c r="Q27" s="393"/>
      <c r="R27" s="394"/>
    </row>
    <row r="28" spans="1:20">
      <c r="A28" s="376"/>
      <c r="B28" s="377"/>
      <c r="C28" s="377"/>
      <c r="D28" s="378"/>
      <c r="E28" s="392"/>
      <c r="F28" s="393"/>
      <c r="G28" s="393"/>
      <c r="H28" s="394"/>
      <c r="I28" s="392"/>
      <c r="J28" s="393"/>
      <c r="K28" s="393"/>
      <c r="L28" s="393"/>
      <c r="M28" s="393"/>
      <c r="N28" s="393"/>
      <c r="O28" s="393"/>
      <c r="P28" s="393"/>
      <c r="Q28" s="393"/>
      <c r="R28" s="394"/>
    </row>
    <row r="29" spans="1:20" ht="13.5" customHeight="1">
      <c r="A29" s="376"/>
      <c r="B29" s="377"/>
      <c r="C29" s="377"/>
      <c r="D29" s="378"/>
      <c r="E29" s="392"/>
      <c r="F29" s="393"/>
      <c r="G29" s="393"/>
      <c r="H29" s="394"/>
      <c r="I29" s="392"/>
      <c r="J29" s="393"/>
      <c r="K29" s="393"/>
      <c r="L29" s="393"/>
      <c r="M29" s="393"/>
      <c r="N29" s="393"/>
      <c r="O29" s="393"/>
      <c r="P29" s="393"/>
      <c r="Q29" s="393"/>
      <c r="R29" s="394"/>
    </row>
    <row r="30" spans="1:20">
      <c r="A30" s="376"/>
      <c r="B30" s="377"/>
      <c r="C30" s="377"/>
      <c r="D30" s="378"/>
      <c r="E30" s="392"/>
      <c r="F30" s="393"/>
      <c r="G30" s="393"/>
      <c r="H30" s="394"/>
      <c r="I30" s="392"/>
      <c r="J30" s="393"/>
      <c r="K30" s="393"/>
      <c r="L30" s="393"/>
      <c r="M30" s="393"/>
      <c r="N30" s="393"/>
      <c r="O30" s="393"/>
      <c r="P30" s="393"/>
      <c r="Q30" s="393"/>
      <c r="R30" s="394"/>
    </row>
    <row r="31" spans="1:20">
      <c r="A31" s="379"/>
      <c r="B31" s="380"/>
      <c r="C31" s="380"/>
      <c r="D31" s="381"/>
      <c r="E31" s="395"/>
      <c r="F31" s="396"/>
      <c r="G31" s="396"/>
      <c r="H31" s="397"/>
      <c r="I31" s="395"/>
      <c r="J31" s="396"/>
      <c r="K31" s="396"/>
      <c r="L31" s="396"/>
      <c r="M31" s="396"/>
      <c r="N31" s="396"/>
      <c r="O31" s="396"/>
      <c r="P31" s="396"/>
      <c r="Q31" s="396"/>
      <c r="R31" s="397"/>
    </row>
    <row r="32" spans="1:20">
      <c r="A32" s="127"/>
      <c r="B32" s="127"/>
      <c r="C32" s="127"/>
      <c r="D32" s="127"/>
      <c r="E32" s="127"/>
      <c r="F32" s="127"/>
      <c r="G32" s="127"/>
      <c r="H32" s="127"/>
      <c r="I32" s="127"/>
      <c r="J32" s="127"/>
      <c r="K32" s="127"/>
      <c r="L32" s="127"/>
      <c r="M32" s="127"/>
      <c r="N32" s="127"/>
      <c r="O32" s="127"/>
      <c r="P32" s="127"/>
      <c r="Q32" s="127"/>
      <c r="R32" s="127"/>
    </row>
    <row r="33" spans="1:18" ht="18" customHeight="1">
      <c r="A33" s="128" t="s">
        <v>153</v>
      </c>
      <c r="B33" s="128"/>
      <c r="C33" s="128"/>
      <c r="D33" s="128"/>
      <c r="E33" s="127"/>
      <c r="F33" s="127"/>
      <c r="G33" s="127"/>
      <c r="H33" s="127"/>
      <c r="I33" s="127"/>
      <c r="J33" s="127"/>
      <c r="K33" s="127"/>
      <c r="L33" s="127"/>
      <c r="M33" s="127"/>
      <c r="N33" s="127"/>
      <c r="O33" s="127"/>
      <c r="P33" s="127"/>
      <c r="Q33" s="127"/>
      <c r="R33" s="127"/>
    </row>
    <row r="34" spans="1:18">
      <c r="A34" s="373"/>
      <c r="B34" s="374"/>
      <c r="C34" s="374"/>
      <c r="D34" s="374"/>
      <c r="E34" s="374"/>
      <c r="F34" s="374"/>
      <c r="G34" s="374"/>
      <c r="H34" s="374"/>
      <c r="I34" s="374"/>
      <c r="J34" s="374"/>
      <c r="K34" s="374"/>
      <c r="L34" s="374"/>
      <c r="M34" s="374"/>
      <c r="N34" s="374"/>
      <c r="O34" s="374"/>
      <c r="P34" s="374"/>
      <c r="Q34" s="374"/>
      <c r="R34" s="375"/>
    </row>
    <row r="35" spans="1:18">
      <c r="A35" s="376"/>
      <c r="B35" s="377"/>
      <c r="C35" s="377"/>
      <c r="D35" s="377"/>
      <c r="E35" s="377"/>
      <c r="F35" s="377"/>
      <c r="G35" s="377"/>
      <c r="H35" s="377"/>
      <c r="I35" s="377"/>
      <c r="J35" s="377"/>
      <c r="K35" s="377"/>
      <c r="L35" s="377"/>
      <c r="M35" s="377"/>
      <c r="N35" s="377"/>
      <c r="O35" s="377"/>
      <c r="P35" s="377"/>
      <c r="Q35" s="377"/>
      <c r="R35" s="378"/>
    </row>
    <row r="36" spans="1:18">
      <c r="A36" s="376"/>
      <c r="B36" s="377"/>
      <c r="C36" s="377"/>
      <c r="D36" s="377"/>
      <c r="E36" s="377"/>
      <c r="F36" s="377"/>
      <c r="G36" s="377"/>
      <c r="H36" s="377"/>
      <c r="I36" s="377"/>
      <c r="J36" s="377"/>
      <c r="K36" s="377"/>
      <c r="L36" s="377"/>
      <c r="M36" s="377"/>
      <c r="N36" s="377"/>
      <c r="O36" s="377"/>
      <c r="P36" s="377"/>
      <c r="Q36" s="377"/>
      <c r="R36" s="378"/>
    </row>
    <row r="37" spans="1:18">
      <c r="A37" s="376"/>
      <c r="B37" s="377"/>
      <c r="C37" s="377"/>
      <c r="D37" s="377"/>
      <c r="E37" s="377"/>
      <c r="F37" s="377"/>
      <c r="G37" s="377"/>
      <c r="H37" s="377"/>
      <c r="I37" s="377"/>
      <c r="J37" s="377"/>
      <c r="K37" s="377"/>
      <c r="L37" s="377"/>
      <c r="M37" s="377"/>
      <c r="N37" s="377"/>
      <c r="O37" s="377"/>
      <c r="P37" s="377"/>
      <c r="Q37" s="377"/>
      <c r="R37" s="378"/>
    </row>
    <row r="38" spans="1:18">
      <c r="A38" s="376"/>
      <c r="B38" s="377"/>
      <c r="C38" s="377"/>
      <c r="D38" s="377"/>
      <c r="E38" s="377"/>
      <c r="F38" s="377"/>
      <c r="G38" s="377"/>
      <c r="H38" s="377"/>
      <c r="I38" s="377"/>
      <c r="J38" s="377"/>
      <c r="K38" s="377"/>
      <c r="L38" s="377"/>
      <c r="M38" s="377"/>
      <c r="N38" s="377"/>
      <c r="O38" s="377"/>
      <c r="P38" s="377"/>
      <c r="Q38" s="377"/>
      <c r="R38" s="378"/>
    </row>
    <row r="39" spans="1:18" ht="13.5" customHeight="1">
      <c r="A39" s="376"/>
      <c r="B39" s="377"/>
      <c r="C39" s="377"/>
      <c r="D39" s="377"/>
      <c r="E39" s="377"/>
      <c r="F39" s="377"/>
      <c r="G39" s="377"/>
      <c r="H39" s="377"/>
      <c r="I39" s="377"/>
      <c r="J39" s="377"/>
      <c r="K39" s="377"/>
      <c r="L39" s="377"/>
      <c r="M39" s="377"/>
      <c r="N39" s="377"/>
      <c r="O39" s="377"/>
      <c r="P39" s="377"/>
      <c r="Q39" s="377"/>
      <c r="R39" s="378"/>
    </row>
    <row r="40" spans="1:18">
      <c r="A40" s="376"/>
      <c r="B40" s="377"/>
      <c r="C40" s="377"/>
      <c r="D40" s="377"/>
      <c r="E40" s="377"/>
      <c r="F40" s="377"/>
      <c r="G40" s="377"/>
      <c r="H40" s="377"/>
      <c r="I40" s="377"/>
      <c r="J40" s="377"/>
      <c r="K40" s="377"/>
      <c r="L40" s="377"/>
      <c r="M40" s="377"/>
      <c r="N40" s="377"/>
      <c r="O40" s="377"/>
      <c r="P40" s="377"/>
      <c r="Q40" s="377"/>
      <c r="R40" s="378"/>
    </row>
    <row r="41" spans="1:18">
      <c r="A41" s="376"/>
      <c r="B41" s="377"/>
      <c r="C41" s="377"/>
      <c r="D41" s="377"/>
      <c r="E41" s="377"/>
      <c r="F41" s="377"/>
      <c r="G41" s="377"/>
      <c r="H41" s="377"/>
      <c r="I41" s="377"/>
      <c r="J41" s="377"/>
      <c r="K41" s="377"/>
      <c r="L41" s="377"/>
      <c r="M41" s="377"/>
      <c r="N41" s="377"/>
      <c r="O41" s="377"/>
      <c r="P41" s="377"/>
      <c r="Q41" s="377"/>
      <c r="R41" s="378"/>
    </row>
    <row r="42" spans="1:18">
      <c r="A42" s="376"/>
      <c r="B42" s="377"/>
      <c r="C42" s="377"/>
      <c r="D42" s="377"/>
      <c r="E42" s="377"/>
      <c r="F42" s="377"/>
      <c r="G42" s="377"/>
      <c r="H42" s="377"/>
      <c r="I42" s="377"/>
      <c r="J42" s="377"/>
      <c r="K42" s="377"/>
      <c r="L42" s="377"/>
      <c r="M42" s="377"/>
      <c r="N42" s="377"/>
      <c r="O42" s="377"/>
      <c r="P42" s="377"/>
      <c r="Q42" s="377"/>
      <c r="R42" s="378"/>
    </row>
    <row r="43" spans="1:18">
      <c r="A43" s="376"/>
      <c r="B43" s="377"/>
      <c r="C43" s="377"/>
      <c r="D43" s="377"/>
      <c r="E43" s="377"/>
      <c r="F43" s="377"/>
      <c r="G43" s="377"/>
      <c r="H43" s="377"/>
      <c r="I43" s="377"/>
      <c r="J43" s="377"/>
      <c r="K43" s="377"/>
      <c r="L43" s="377"/>
      <c r="M43" s="377"/>
      <c r="N43" s="377"/>
      <c r="O43" s="377"/>
      <c r="P43" s="377"/>
      <c r="Q43" s="377"/>
      <c r="R43" s="378"/>
    </row>
    <row r="44" spans="1:18">
      <c r="A44" s="376"/>
      <c r="B44" s="377"/>
      <c r="C44" s="377"/>
      <c r="D44" s="377"/>
      <c r="E44" s="377"/>
      <c r="F44" s="377"/>
      <c r="G44" s="377"/>
      <c r="H44" s="377"/>
      <c r="I44" s="377"/>
      <c r="J44" s="377"/>
      <c r="K44" s="377"/>
      <c r="L44" s="377"/>
      <c r="M44" s="377"/>
      <c r="N44" s="377"/>
      <c r="O44" s="377"/>
      <c r="P44" s="377"/>
      <c r="Q44" s="377"/>
      <c r="R44" s="378"/>
    </row>
    <row r="45" spans="1:18">
      <c r="A45" s="376"/>
      <c r="B45" s="377"/>
      <c r="C45" s="377"/>
      <c r="D45" s="377"/>
      <c r="E45" s="377"/>
      <c r="F45" s="377"/>
      <c r="G45" s="377"/>
      <c r="H45" s="377"/>
      <c r="I45" s="377"/>
      <c r="J45" s="377"/>
      <c r="K45" s="377"/>
      <c r="L45" s="377"/>
      <c r="M45" s="377"/>
      <c r="N45" s="377"/>
      <c r="O45" s="377"/>
      <c r="P45" s="377"/>
      <c r="Q45" s="377"/>
      <c r="R45" s="378"/>
    </row>
    <row r="46" spans="1:18">
      <c r="A46" s="376"/>
      <c r="B46" s="377"/>
      <c r="C46" s="377"/>
      <c r="D46" s="377"/>
      <c r="E46" s="377"/>
      <c r="F46" s="377"/>
      <c r="G46" s="377"/>
      <c r="H46" s="377"/>
      <c r="I46" s="377"/>
      <c r="J46" s="377"/>
      <c r="K46" s="377"/>
      <c r="L46" s="377"/>
      <c r="M46" s="377"/>
      <c r="N46" s="377"/>
      <c r="O46" s="377"/>
      <c r="P46" s="377"/>
      <c r="Q46" s="377"/>
      <c r="R46" s="378"/>
    </row>
    <row r="47" spans="1:18">
      <c r="A47" s="379"/>
      <c r="B47" s="380"/>
      <c r="C47" s="380"/>
      <c r="D47" s="380"/>
      <c r="E47" s="380"/>
      <c r="F47" s="380"/>
      <c r="G47" s="380"/>
      <c r="H47" s="380"/>
      <c r="I47" s="380"/>
      <c r="J47" s="380"/>
      <c r="K47" s="380"/>
      <c r="L47" s="380"/>
      <c r="M47" s="380"/>
      <c r="N47" s="380"/>
      <c r="O47" s="380"/>
      <c r="P47" s="380"/>
      <c r="Q47" s="380"/>
      <c r="R47" s="381"/>
    </row>
    <row r="48" spans="1:18">
      <c r="A48" s="129"/>
      <c r="B48" s="130"/>
      <c r="C48" s="130"/>
      <c r="D48" s="130"/>
      <c r="E48" s="130"/>
      <c r="F48" s="130"/>
      <c r="G48" s="130"/>
      <c r="H48" s="130"/>
      <c r="I48" s="130"/>
      <c r="J48" s="130"/>
      <c r="K48" s="130"/>
      <c r="L48" s="130"/>
      <c r="M48" s="130"/>
      <c r="N48" s="130"/>
      <c r="O48" s="130"/>
      <c r="P48" s="130"/>
      <c r="Q48" s="130"/>
      <c r="R48" s="130"/>
    </row>
    <row r="49" spans="1:18">
      <c r="A49" s="129"/>
      <c r="B49" s="130"/>
      <c r="C49" s="130"/>
      <c r="D49" s="130"/>
      <c r="E49" s="130"/>
      <c r="F49" s="130"/>
      <c r="G49" s="130"/>
      <c r="H49" s="130"/>
      <c r="I49" s="130"/>
      <c r="J49" s="130"/>
      <c r="K49" s="130"/>
      <c r="L49" s="130"/>
      <c r="M49" s="130"/>
      <c r="N49" s="130"/>
      <c r="O49" s="130"/>
      <c r="P49" s="130"/>
      <c r="Q49" s="130"/>
      <c r="R49" s="130"/>
    </row>
    <row r="112" spans="3:3">
      <c r="C112" s="78" t="s">
        <v>154</v>
      </c>
    </row>
    <row r="113" spans="3:3">
      <c r="C113" s="78" t="s">
        <v>155</v>
      </c>
    </row>
    <row r="114" spans="3:3">
      <c r="C114" s="78" t="s">
        <v>156</v>
      </c>
    </row>
    <row r="115" spans="3:3">
      <c r="C115" s="78" t="s">
        <v>157</v>
      </c>
    </row>
    <row r="116" spans="3:3">
      <c r="C116" s="78" t="s">
        <v>158</v>
      </c>
    </row>
    <row r="117" spans="3:3">
      <c r="C117" s="78" t="s">
        <v>159</v>
      </c>
    </row>
    <row r="118" spans="3:3">
      <c r="C118" s="78" t="s">
        <v>160</v>
      </c>
    </row>
    <row r="119" spans="3:3">
      <c r="C119" s="78" t="s">
        <v>161</v>
      </c>
    </row>
    <row r="120" spans="3:3">
      <c r="C120" s="78" t="s">
        <v>162</v>
      </c>
    </row>
    <row r="121" spans="3:3">
      <c r="C121" s="78" t="s">
        <v>237</v>
      </c>
    </row>
    <row r="122" spans="3:3">
      <c r="C122" s="78" t="s">
        <v>163</v>
      </c>
    </row>
    <row r="123" spans="3:3">
      <c r="C123" s="78" t="s">
        <v>164</v>
      </c>
    </row>
    <row r="124" spans="3:3">
      <c r="C124" s="78" t="s">
        <v>165</v>
      </c>
    </row>
    <row r="125" spans="3:3">
      <c r="C125" s="78" t="s">
        <v>238</v>
      </c>
    </row>
    <row r="126" spans="3:3">
      <c r="C126" s="78" t="s">
        <v>239</v>
      </c>
    </row>
    <row r="127" spans="3:3">
      <c r="C127" s="78" t="s">
        <v>166</v>
      </c>
    </row>
    <row r="128" spans="3:3">
      <c r="C128" s="78" t="s">
        <v>167</v>
      </c>
    </row>
    <row r="129" spans="3:3">
      <c r="C129" s="78" t="s">
        <v>168</v>
      </c>
    </row>
    <row r="130" spans="3:3">
      <c r="C130" s="78" t="s">
        <v>169</v>
      </c>
    </row>
    <row r="131" spans="3:3">
      <c r="C131" s="78" t="s">
        <v>170</v>
      </c>
    </row>
    <row r="132" spans="3:3">
      <c r="C132" s="78" t="s">
        <v>171</v>
      </c>
    </row>
  </sheetData>
  <sheetProtection selectLockedCells="1"/>
  <mergeCells count="40">
    <mergeCell ref="B6:B7"/>
    <mergeCell ref="C6:D6"/>
    <mergeCell ref="D7:L7"/>
    <mergeCell ref="K1:M1"/>
    <mergeCell ref="N1:R1"/>
    <mergeCell ref="B3:R3"/>
    <mergeCell ref="J4:K4"/>
    <mergeCell ref="C5:G5"/>
    <mergeCell ref="B10:B16"/>
    <mergeCell ref="C10:E10"/>
    <mergeCell ref="F10:G10"/>
    <mergeCell ref="H10:H16"/>
    <mergeCell ref="I10:R10"/>
    <mergeCell ref="C11:E11"/>
    <mergeCell ref="C14:E14"/>
    <mergeCell ref="J14:K14"/>
    <mergeCell ref="C16:E16"/>
    <mergeCell ref="J16:K16"/>
    <mergeCell ref="C8:G8"/>
    <mergeCell ref="I8:R8"/>
    <mergeCell ref="C9:G9"/>
    <mergeCell ref="J9:K9"/>
    <mergeCell ref="C15:E15"/>
    <mergeCell ref="J15:K15"/>
    <mergeCell ref="J11:K11"/>
    <mergeCell ref="C12:E12"/>
    <mergeCell ref="J12:K12"/>
    <mergeCell ref="C13:E13"/>
    <mergeCell ref="J13:K13"/>
    <mergeCell ref="A34:R47"/>
    <mergeCell ref="H17:R17"/>
    <mergeCell ref="H19:L21"/>
    <mergeCell ref="J24:K24"/>
    <mergeCell ref="A25:D25"/>
    <mergeCell ref="E25:H25"/>
    <mergeCell ref="I25:R25"/>
    <mergeCell ref="A26:D31"/>
    <mergeCell ref="E26:H31"/>
    <mergeCell ref="I26:R31"/>
    <mergeCell ref="C17:G17"/>
  </mergeCells>
  <phoneticPr fontId="2"/>
  <dataValidations count="2">
    <dataValidation type="list" allowBlank="1" showInputMessage="1" showErrorMessage="1" sqref="C11:C16">
      <formula1>$C$112:$C$132</formula1>
    </dataValidation>
    <dataValidation type="list" allowBlank="1" showInputMessage="1" showErrorMessage="1" sqref="J24:K24 J11:K16">
      <formula1>$U$11:$U$12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H11" sqref="H11"/>
    </sheetView>
  </sheetViews>
  <sheetFormatPr defaultColWidth="9" defaultRowHeight="15" customHeight="1"/>
  <cols>
    <col min="1" max="1" width="0.875" style="217" customWidth="1"/>
    <col min="2" max="2" width="5.625" style="218" customWidth="1"/>
    <col min="3" max="3" width="1.625" style="218" customWidth="1"/>
    <col min="4" max="4" width="7.625" style="217" customWidth="1"/>
    <col min="5" max="5" width="1.875" style="242" customWidth="1"/>
    <col min="6" max="6" width="7.625" style="217" customWidth="1"/>
    <col min="7" max="7" width="1.625" style="217" customWidth="1"/>
    <col min="8" max="8" width="8.625" style="218" customWidth="1"/>
    <col min="9" max="9" width="1.625" style="217" customWidth="1"/>
    <col min="10" max="10" width="7.625" style="217" customWidth="1"/>
    <col min="11" max="11" width="1.875" style="217" customWidth="1"/>
    <col min="12" max="12" width="7.625" style="217" customWidth="1"/>
    <col min="13" max="13" width="1.625" style="217" hidden="1" customWidth="1"/>
    <col min="14" max="14" width="5" style="217" hidden="1" customWidth="1"/>
    <col min="15" max="15" width="3.5" style="242" hidden="1" customWidth="1"/>
    <col min="16" max="16" width="8.125" style="217" hidden="1" customWidth="1"/>
    <col min="17" max="17" width="2.625" style="217" customWidth="1"/>
    <col min="18" max="18" width="7.625" style="217" customWidth="1"/>
    <col min="19" max="19" width="1.875" style="217" customWidth="1"/>
    <col min="20" max="20" width="7.625" style="217" customWidth="1"/>
    <col min="21" max="21" width="1.625" style="217" customWidth="1"/>
    <col min="22" max="22" width="8.625" style="217" customWidth="1"/>
    <col min="23" max="23" width="1.625" style="217" customWidth="1"/>
    <col min="24" max="24" width="8" style="217" bestFit="1" customWidth="1"/>
    <col min="25" max="25" width="2.625" style="217" customWidth="1"/>
    <col min="26" max="27" width="9.625" style="217" hidden="1" customWidth="1"/>
    <col min="28" max="28" width="5.625" style="217" customWidth="1"/>
    <col min="29" max="16384" width="9" style="217"/>
  </cols>
  <sheetData>
    <row r="1" spans="2:28" ht="15" customHeight="1">
      <c r="B1" s="350" t="s">
        <v>529</v>
      </c>
      <c r="C1" s="349"/>
      <c r="D1" s="348"/>
      <c r="E1" s="216"/>
      <c r="K1" s="219" t="s">
        <v>365</v>
      </c>
      <c r="L1" s="220"/>
      <c r="M1" s="221"/>
      <c r="O1" s="218"/>
      <c r="Q1" s="217" t="s">
        <v>366</v>
      </c>
      <c r="V1" s="431"/>
      <c r="W1" s="431"/>
      <c r="X1" s="431"/>
    </row>
    <row r="2" spans="2:28" ht="7.5" customHeight="1">
      <c r="B2" s="351"/>
      <c r="C2" s="222"/>
      <c r="D2" s="222"/>
      <c r="E2" s="216"/>
      <c r="M2" s="221"/>
      <c r="O2" s="218"/>
      <c r="V2" s="218"/>
      <c r="W2" s="218"/>
      <c r="X2" s="218"/>
    </row>
    <row r="3" spans="2:28" ht="7.5" customHeight="1">
      <c r="B3" s="222"/>
      <c r="C3" s="223"/>
      <c r="D3" s="223"/>
      <c r="E3" s="224"/>
      <c r="F3" s="225"/>
      <c r="G3" s="225"/>
      <c r="H3" s="226"/>
      <c r="I3" s="227"/>
      <c r="J3" s="227"/>
      <c r="K3" s="228"/>
      <c r="L3" s="229"/>
      <c r="M3" s="229"/>
      <c r="O3" s="218"/>
      <c r="V3" s="218"/>
      <c r="W3" s="218"/>
      <c r="X3" s="218"/>
    </row>
    <row r="4" spans="2:28" ht="15" customHeight="1">
      <c r="B4" s="222"/>
      <c r="C4" s="432" t="s">
        <v>367</v>
      </c>
      <c r="D4" s="432"/>
      <c r="E4" s="432"/>
      <c r="F4" s="432"/>
      <c r="G4" s="432"/>
      <c r="H4" s="226"/>
      <c r="I4" s="227"/>
      <c r="J4" s="433" t="s">
        <v>368</v>
      </c>
      <c r="K4" s="433"/>
      <c r="L4" s="433"/>
      <c r="M4" s="229"/>
      <c r="O4" s="218"/>
      <c r="V4" s="218"/>
      <c r="W4" s="218"/>
      <c r="X4" s="218"/>
    </row>
    <row r="5" spans="2:28" ht="15" customHeight="1">
      <c r="B5" s="222"/>
      <c r="C5" s="223"/>
      <c r="D5" s="230" t="s">
        <v>369</v>
      </c>
      <c r="E5" s="231"/>
      <c r="F5" s="230" t="s">
        <v>370</v>
      </c>
      <c r="G5" s="225"/>
      <c r="H5" s="232" t="s">
        <v>371</v>
      </c>
      <c r="I5" s="227"/>
      <c r="J5" s="233" t="s">
        <v>369</v>
      </c>
      <c r="K5" s="234"/>
      <c r="L5" s="233" t="s">
        <v>370</v>
      </c>
      <c r="M5" s="229"/>
      <c r="O5" s="218"/>
      <c r="V5" s="218"/>
      <c r="W5" s="218"/>
      <c r="X5" s="218"/>
    </row>
    <row r="6" spans="2:28" ht="15" customHeight="1">
      <c r="B6" s="222"/>
      <c r="C6" s="223"/>
      <c r="D6" s="235"/>
      <c r="E6" s="236" t="s">
        <v>372</v>
      </c>
      <c r="F6" s="235"/>
      <c r="G6" s="225"/>
      <c r="H6" s="226"/>
      <c r="I6" s="227"/>
      <c r="J6" s="237">
        <f>F6</f>
        <v>0</v>
      </c>
      <c r="K6" s="238" t="s">
        <v>372</v>
      </c>
      <c r="L6" s="237">
        <f>D6</f>
        <v>0</v>
      </c>
      <c r="M6" s="229"/>
      <c r="O6" s="218"/>
      <c r="V6" s="218"/>
      <c r="W6" s="218"/>
      <c r="X6" s="218"/>
    </row>
    <row r="7" spans="2:28" ht="7.5" customHeight="1">
      <c r="B7" s="222"/>
      <c r="C7" s="223"/>
      <c r="D7" s="239"/>
      <c r="E7" s="240"/>
      <c r="F7" s="239"/>
      <c r="G7" s="225"/>
      <c r="H7" s="226"/>
      <c r="I7" s="227"/>
      <c r="J7" s="237"/>
      <c r="K7" s="241"/>
      <c r="L7" s="237"/>
      <c r="M7" s="229"/>
      <c r="O7" s="218"/>
      <c r="V7" s="218"/>
      <c r="W7" s="218"/>
      <c r="X7" s="218"/>
    </row>
    <row r="8" spans="2:28" ht="7.5" customHeight="1">
      <c r="F8" s="243"/>
    </row>
    <row r="9" spans="2:28" ht="15" customHeight="1">
      <c r="D9" s="434" t="s">
        <v>373</v>
      </c>
      <c r="E9" s="434"/>
      <c r="F9" s="434"/>
      <c r="G9" s="434"/>
      <c r="H9" s="434"/>
      <c r="I9" s="434"/>
      <c r="J9" s="434"/>
      <c r="K9" s="434"/>
      <c r="L9" s="434"/>
      <c r="N9" s="434" t="s">
        <v>374</v>
      </c>
      <c r="O9" s="434"/>
      <c r="P9" s="434"/>
      <c r="R9" s="434" t="s">
        <v>375</v>
      </c>
      <c r="S9" s="434"/>
      <c r="T9" s="434"/>
      <c r="U9" s="434"/>
      <c r="V9" s="434"/>
      <c r="W9" s="434"/>
      <c r="X9" s="434"/>
      <c r="Z9" s="244" t="s">
        <v>376</v>
      </c>
      <c r="AA9" s="244" t="s">
        <v>376</v>
      </c>
    </row>
    <row r="10" spans="2:28" s="247" customFormat="1" ht="15" customHeight="1">
      <c r="B10" s="244" t="s">
        <v>377</v>
      </c>
      <c r="C10" s="244"/>
      <c r="D10" s="244" t="s">
        <v>512</v>
      </c>
      <c r="E10" s="244"/>
      <c r="F10" s="244" t="s">
        <v>378</v>
      </c>
      <c r="G10" s="430" t="s">
        <v>379</v>
      </c>
      <c r="H10" s="430"/>
      <c r="I10" s="430"/>
      <c r="J10" s="245" t="s">
        <v>380</v>
      </c>
      <c r="K10" s="246"/>
      <c r="L10" s="244" t="s">
        <v>373</v>
      </c>
      <c r="N10" s="244" t="s">
        <v>369</v>
      </c>
      <c r="P10" s="244" t="s">
        <v>370</v>
      </c>
      <c r="R10" s="244" t="s">
        <v>369</v>
      </c>
      <c r="T10" s="244" t="s">
        <v>370</v>
      </c>
      <c r="U10" s="430" t="s">
        <v>379</v>
      </c>
      <c r="V10" s="430"/>
      <c r="W10" s="430"/>
      <c r="X10" s="244" t="s">
        <v>373</v>
      </c>
      <c r="Z10" s="248" t="s">
        <v>381</v>
      </c>
      <c r="AA10" s="248" t="s">
        <v>381</v>
      </c>
    </row>
    <row r="11" spans="2:28" ht="16.5" customHeight="1">
      <c r="B11" s="249" t="s">
        <v>382</v>
      </c>
      <c r="C11" s="250" t="s">
        <v>383</v>
      </c>
      <c r="D11" s="235"/>
      <c r="E11" s="251" t="s">
        <v>372</v>
      </c>
      <c r="F11" s="235"/>
      <c r="G11" s="252" t="s">
        <v>384</v>
      </c>
      <c r="H11" s="235"/>
      <c r="I11" s="219" t="s">
        <v>385</v>
      </c>
      <c r="J11" s="253" t="str">
        <f t="shared" ref="J11:J54" si="0">IF(D11&lt;&gt;"","日勤","")</f>
        <v/>
      </c>
      <c r="L11" s="254">
        <f t="shared" ref="L11:L54" si="1">IF(OR(D11="",F11=""),0,(IF(D11&gt;F11,1,0)-D11+F11-H11)*24)</f>
        <v>0</v>
      </c>
      <c r="N11" s="255" t="str">
        <f t="shared" ref="N11:N54" si="2">IF(D11="","",$D$6)</f>
        <v/>
      </c>
      <c r="O11" s="251" t="s">
        <v>372</v>
      </c>
      <c r="P11" s="255" t="str">
        <f t="shared" ref="P11:P54" si="3">IF(N11="","",$F$6)</f>
        <v/>
      </c>
      <c r="R11" s="255" t="str">
        <f>IF(D11="","",D11)</f>
        <v/>
      </c>
      <c r="S11" s="251" t="s">
        <v>372</v>
      </c>
      <c r="T11" s="255" t="str">
        <f>IF(F11="","",F11)</f>
        <v/>
      </c>
      <c r="U11" s="252" t="s">
        <v>384</v>
      </c>
      <c r="V11" s="256" t="str">
        <f t="shared" ref="V11:V54" si="4">IF(J11="日勤",H11,"")</f>
        <v/>
      </c>
      <c r="W11" s="219" t="s">
        <v>385</v>
      </c>
      <c r="X11" s="254">
        <f t="shared" ref="X11:X54" si="5">IFERROR(IF(R11="",0,(T11-R11-V11)*24),0)</f>
        <v>0</v>
      </c>
      <c r="Z11" s="254">
        <f t="shared" ref="Z11:Z55" si="6">X11</f>
        <v>0</v>
      </c>
      <c r="AA11" s="254">
        <f t="shared" ref="AA11:AA54" si="7">IF(X11&lt;6,X11,IF(X11&lt;8,X11+0.75,X11+1))</f>
        <v>0</v>
      </c>
      <c r="AB11" s="257"/>
    </row>
    <row r="12" spans="2:28" ht="16.5" customHeight="1">
      <c r="B12" s="249" t="s">
        <v>386</v>
      </c>
      <c r="C12" s="250" t="s">
        <v>383</v>
      </c>
      <c r="D12" s="235"/>
      <c r="E12" s="251" t="s">
        <v>372</v>
      </c>
      <c r="F12" s="235"/>
      <c r="G12" s="252" t="s">
        <v>384</v>
      </c>
      <c r="H12" s="235"/>
      <c r="I12" s="219" t="s">
        <v>385</v>
      </c>
      <c r="J12" s="253" t="str">
        <f t="shared" si="0"/>
        <v/>
      </c>
      <c r="L12" s="254">
        <f t="shared" si="1"/>
        <v>0</v>
      </c>
      <c r="N12" s="255" t="str">
        <f t="shared" si="2"/>
        <v/>
      </c>
      <c r="O12" s="251" t="s">
        <v>372</v>
      </c>
      <c r="P12" s="255" t="str">
        <f t="shared" si="3"/>
        <v/>
      </c>
      <c r="R12" s="255" t="str">
        <f t="shared" ref="R12:R54" si="8">IF(OR(D12="",D12&lt;N12,P12&lt;=D12),"",D12)</f>
        <v/>
      </c>
      <c r="S12" s="251" t="s">
        <v>372</v>
      </c>
      <c r="T12" s="255" t="str">
        <f t="shared" ref="T12:T54" si="9">IF(R12="","",IF(D12&lt;F12,IF(F12&lt;=P12,F12,P12),P12))</f>
        <v/>
      </c>
      <c r="U12" s="252" t="s">
        <v>384</v>
      </c>
      <c r="V12" s="256" t="str">
        <f t="shared" si="4"/>
        <v/>
      </c>
      <c r="W12" s="219" t="s">
        <v>385</v>
      </c>
      <c r="X12" s="254">
        <f t="shared" si="5"/>
        <v>0</v>
      </c>
      <c r="Z12" s="254">
        <f t="shared" si="6"/>
        <v>0</v>
      </c>
      <c r="AA12" s="254">
        <f t="shared" si="7"/>
        <v>0</v>
      </c>
      <c r="AB12" s="257"/>
    </row>
    <row r="13" spans="2:28" ht="16.5" customHeight="1">
      <c r="B13" s="249" t="s">
        <v>387</v>
      </c>
      <c r="C13" s="250" t="s">
        <v>383</v>
      </c>
      <c r="D13" s="235"/>
      <c r="E13" s="251" t="s">
        <v>372</v>
      </c>
      <c r="F13" s="235"/>
      <c r="G13" s="252" t="s">
        <v>384</v>
      </c>
      <c r="H13" s="235"/>
      <c r="I13" s="219" t="s">
        <v>385</v>
      </c>
      <c r="J13" s="253" t="str">
        <f t="shared" si="0"/>
        <v/>
      </c>
      <c r="L13" s="254">
        <f t="shared" si="1"/>
        <v>0</v>
      </c>
      <c r="N13" s="255" t="str">
        <f t="shared" si="2"/>
        <v/>
      </c>
      <c r="O13" s="251" t="s">
        <v>372</v>
      </c>
      <c r="P13" s="255" t="str">
        <f t="shared" si="3"/>
        <v/>
      </c>
      <c r="R13" s="255" t="str">
        <f t="shared" si="8"/>
        <v/>
      </c>
      <c r="S13" s="251" t="s">
        <v>372</v>
      </c>
      <c r="T13" s="255" t="str">
        <f t="shared" si="9"/>
        <v/>
      </c>
      <c r="U13" s="252" t="s">
        <v>384</v>
      </c>
      <c r="V13" s="256" t="str">
        <f t="shared" si="4"/>
        <v/>
      </c>
      <c r="W13" s="219" t="s">
        <v>385</v>
      </c>
      <c r="X13" s="254">
        <f t="shared" si="5"/>
        <v>0</v>
      </c>
      <c r="Z13" s="254">
        <f t="shared" si="6"/>
        <v>0</v>
      </c>
      <c r="AA13" s="254">
        <f t="shared" si="7"/>
        <v>0</v>
      </c>
      <c r="AB13" s="257"/>
    </row>
    <row r="14" spans="2:28" ht="16.5" customHeight="1">
      <c r="B14" s="249"/>
      <c r="C14" s="250" t="s">
        <v>383</v>
      </c>
      <c r="D14" s="235"/>
      <c r="E14" s="251" t="s">
        <v>372</v>
      </c>
      <c r="F14" s="235"/>
      <c r="G14" s="252" t="s">
        <v>384</v>
      </c>
      <c r="H14" s="235"/>
      <c r="I14" s="219" t="s">
        <v>385</v>
      </c>
      <c r="J14" s="253" t="str">
        <f t="shared" si="0"/>
        <v/>
      </c>
      <c r="L14" s="254">
        <f t="shared" si="1"/>
        <v>0</v>
      </c>
      <c r="N14" s="255" t="str">
        <f t="shared" si="2"/>
        <v/>
      </c>
      <c r="O14" s="251" t="s">
        <v>372</v>
      </c>
      <c r="P14" s="255" t="str">
        <f t="shared" si="3"/>
        <v/>
      </c>
      <c r="R14" s="255" t="str">
        <f t="shared" si="8"/>
        <v/>
      </c>
      <c r="S14" s="251" t="s">
        <v>372</v>
      </c>
      <c r="T14" s="255" t="str">
        <f t="shared" si="9"/>
        <v/>
      </c>
      <c r="U14" s="252" t="s">
        <v>384</v>
      </c>
      <c r="V14" s="256" t="str">
        <f t="shared" si="4"/>
        <v/>
      </c>
      <c r="W14" s="219" t="s">
        <v>385</v>
      </c>
      <c r="X14" s="254">
        <f t="shared" si="5"/>
        <v>0</v>
      </c>
      <c r="Z14" s="254">
        <f t="shared" si="6"/>
        <v>0</v>
      </c>
      <c r="AA14" s="254">
        <f t="shared" si="7"/>
        <v>0</v>
      </c>
      <c r="AB14" s="257"/>
    </row>
    <row r="15" spans="2:28" ht="16.5" customHeight="1">
      <c r="B15" s="249"/>
      <c r="C15" s="250" t="s">
        <v>383</v>
      </c>
      <c r="D15" s="235"/>
      <c r="E15" s="251" t="s">
        <v>372</v>
      </c>
      <c r="F15" s="235"/>
      <c r="G15" s="252" t="s">
        <v>384</v>
      </c>
      <c r="H15" s="235"/>
      <c r="I15" s="219" t="s">
        <v>385</v>
      </c>
      <c r="J15" s="253" t="str">
        <f t="shared" si="0"/>
        <v/>
      </c>
      <c r="L15" s="254">
        <f t="shared" si="1"/>
        <v>0</v>
      </c>
      <c r="N15" s="255" t="str">
        <f t="shared" si="2"/>
        <v/>
      </c>
      <c r="O15" s="251" t="s">
        <v>372</v>
      </c>
      <c r="P15" s="255" t="str">
        <f t="shared" si="3"/>
        <v/>
      </c>
      <c r="R15" s="255" t="str">
        <f t="shared" si="8"/>
        <v/>
      </c>
      <c r="S15" s="251" t="s">
        <v>372</v>
      </c>
      <c r="T15" s="255" t="str">
        <f t="shared" si="9"/>
        <v/>
      </c>
      <c r="U15" s="252" t="s">
        <v>384</v>
      </c>
      <c r="V15" s="256" t="str">
        <f t="shared" si="4"/>
        <v/>
      </c>
      <c r="W15" s="219" t="s">
        <v>385</v>
      </c>
      <c r="X15" s="254">
        <f t="shared" si="5"/>
        <v>0</v>
      </c>
      <c r="Z15" s="254">
        <f t="shared" si="6"/>
        <v>0</v>
      </c>
      <c r="AA15" s="254">
        <f t="shared" si="7"/>
        <v>0</v>
      </c>
      <c r="AB15" s="257"/>
    </row>
    <row r="16" spans="2:28" ht="16.5" customHeight="1">
      <c r="B16" s="249"/>
      <c r="C16" s="250" t="s">
        <v>383</v>
      </c>
      <c r="D16" s="235"/>
      <c r="E16" s="251" t="s">
        <v>372</v>
      </c>
      <c r="F16" s="235"/>
      <c r="G16" s="252" t="s">
        <v>384</v>
      </c>
      <c r="H16" s="235"/>
      <c r="I16" s="219" t="s">
        <v>385</v>
      </c>
      <c r="J16" s="253" t="str">
        <f t="shared" si="0"/>
        <v/>
      </c>
      <c r="L16" s="254">
        <f t="shared" si="1"/>
        <v>0</v>
      </c>
      <c r="N16" s="255" t="str">
        <f t="shared" si="2"/>
        <v/>
      </c>
      <c r="O16" s="251" t="s">
        <v>372</v>
      </c>
      <c r="P16" s="255" t="str">
        <f t="shared" si="3"/>
        <v/>
      </c>
      <c r="R16" s="255" t="str">
        <f t="shared" si="8"/>
        <v/>
      </c>
      <c r="S16" s="251" t="s">
        <v>372</v>
      </c>
      <c r="T16" s="255" t="str">
        <f t="shared" si="9"/>
        <v/>
      </c>
      <c r="U16" s="252" t="s">
        <v>384</v>
      </c>
      <c r="V16" s="256" t="str">
        <f t="shared" si="4"/>
        <v/>
      </c>
      <c r="W16" s="219" t="s">
        <v>385</v>
      </c>
      <c r="X16" s="254">
        <f t="shared" si="5"/>
        <v>0</v>
      </c>
      <c r="Z16" s="254">
        <f t="shared" si="6"/>
        <v>0</v>
      </c>
      <c r="AA16" s="254">
        <f t="shared" si="7"/>
        <v>0</v>
      </c>
      <c r="AB16" s="257"/>
    </row>
    <row r="17" spans="2:28" ht="16.5" customHeight="1">
      <c r="B17" s="249"/>
      <c r="C17" s="250" t="s">
        <v>383</v>
      </c>
      <c r="D17" s="235"/>
      <c r="E17" s="251" t="s">
        <v>372</v>
      </c>
      <c r="F17" s="235"/>
      <c r="G17" s="252" t="s">
        <v>384</v>
      </c>
      <c r="H17" s="235"/>
      <c r="I17" s="219" t="s">
        <v>385</v>
      </c>
      <c r="J17" s="253" t="str">
        <f t="shared" si="0"/>
        <v/>
      </c>
      <c r="L17" s="254">
        <f t="shared" si="1"/>
        <v>0</v>
      </c>
      <c r="N17" s="255" t="str">
        <f t="shared" si="2"/>
        <v/>
      </c>
      <c r="O17" s="251" t="s">
        <v>372</v>
      </c>
      <c r="P17" s="255" t="str">
        <f t="shared" si="3"/>
        <v/>
      </c>
      <c r="R17" s="255" t="str">
        <f t="shared" si="8"/>
        <v/>
      </c>
      <c r="S17" s="251" t="s">
        <v>372</v>
      </c>
      <c r="T17" s="255" t="str">
        <f t="shared" si="9"/>
        <v/>
      </c>
      <c r="U17" s="252" t="s">
        <v>384</v>
      </c>
      <c r="V17" s="256" t="str">
        <f t="shared" si="4"/>
        <v/>
      </c>
      <c r="W17" s="219" t="s">
        <v>385</v>
      </c>
      <c r="X17" s="254">
        <f t="shared" si="5"/>
        <v>0</v>
      </c>
      <c r="Z17" s="254">
        <f t="shared" si="6"/>
        <v>0</v>
      </c>
      <c r="AA17" s="254">
        <f t="shared" si="7"/>
        <v>0</v>
      </c>
      <c r="AB17" s="257"/>
    </row>
    <row r="18" spans="2:28" ht="16.5" customHeight="1">
      <c r="B18" s="249"/>
      <c r="C18" s="250" t="s">
        <v>383</v>
      </c>
      <c r="D18" s="235"/>
      <c r="E18" s="251" t="s">
        <v>372</v>
      </c>
      <c r="F18" s="235"/>
      <c r="G18" s="252" t="s">
        <v>384</v>
      </c>
      <c r="H18" s="235"/>
      <c r="I18" s="219" t="s">
        <v>385</v>
      </c>
      <c r="J18" s="253" t="str">
        <f t="shared" si="0"/>
        <v/>
      </c>
      <c r="L18" s="258">
        <f t="shared" si="1"/>
        <v>0</v>
      </c>
      <c r="N18" s="255" t="str">
        <f t="shared" si="2"/>
        <v/>
      </c>
      <c r="O18" s="251" t="s">
        <v>372</v>
      </c>
      <c r="P18" s="255" t="str">
        <f t="shared" si="3"/>
        <v/>
      </c>
      <c r="R18" s="255" t="str">
        <f t="shared" si="8"/>
        <v/>
      </c>
      <c r="S18" s="251" t="s">
        <v>372</v>
      </c>
      <c r="T18" s="255" t="str">
        <f t="shared" si="9"/>
        <v/>
      </c>
      <c r="U18" s="252" t="s">
        <v>384</v>
      </c>
      <c r="V18" s="256" t="str">
        <f t="shared" si="4"/>
        <v/>
      </c>
      <c r="W18" s="219" t="s">
        <v>385</v>
      </c>
      <c r="X18" s="254">
        <f t="shared" si="5"/>
        <v>0</v>
      </c>
      <c r="Z18" s="254">
        <f t="shared" si="6"/>
        <v>0</v>
      </c>
      <c r="AA18" s="254">
        <f t="shared" si="7"/>
        <v>0</v>
      </c>
    </row>
    <row r="19" spans="2:28" ht="16.5" customHeight="1">
      <c r="B19" s="249"/>
      <c r="C19" s="250" t="s">
        <v>383</v>
      </c>
      <c r="D19" s="235"/>
      <c r="E19" s="251" t="s">
        <v>372</v>
      </c>
      <c r="F19" s="235"/>
      <c r="G19" s="252" t="s">
        <v>384</v>
      </c>
      <c r="H19" s="235"/>
      <c r="I19" s="219" t="s">
        <v>385</v>
      </c>
      <c r="J19" s="253" t="str">
        <f t="shared" si="0"/>
        <v/>
      </c>
      <c r="L19" s="254">
        <f t="shared" si="1"/>
        <v>0</v>
      </c>
      <c r="N19" s="255" t="str">
        <f t="shared" si="2"/>
        <v/>
      </c>
      <c r="O19" s="251" t="s">
        <v>372</v>
      </c>
      <c r="P19" s="255" t="str">
        <f t="shared" si="3"/>
        <v/>
      </c>
      <c r="R19" s="255" t="str">
        <f t="shared" si="8"/>
        <v/>
      </c>
      <c r="S19" s="251" t="s">
        <v>372</v>
      </c>
      <c r="T19" s="255" t="str">
        <f t="shared" si="9"/>
        <v/>
      </c>
      <c r="U19" s="252" t="s">
        <v>384</v>
      </c>
      <c r="V19" s="256" t="str">
        <f t="shared" si="4"/>
        <v/>
      </c>
      <c r="W19" s="219" t="s">
        <v>385</v>
      </c>
      <c r="X19" s="254">
        <f t="shared" si="5"/>
        <v>0</v>
      </c>
      <c r="Z19" s="254">
        <f t="shared" si="6"/>
        <v>0</v>
      </c>
      <c r="AA19" s="254">
        <f t="shared" si="7"/>
        <v>0</v>
      </c>
    </row>
    <row r="20" spans="2:28" ht="16.5" customHeight="1">
      <c r="B20" s="249"/>
      <c r="C20" s="250" t="s">
        <v>383</v>
      </c>
      <c r="D20" s="235"/>
      <c r="E20" s="251" t="s">
        <v>372</v>
      </c>
      <c r="F20" s="235"/>
      <c r="G20" s="252" t="s">
        <v>384</v>
      </c>
      <c r="H20" s="235"/>
      <c r="I20" s="219" t="s">
        <v>385</v>
      </c>
      <c r="J20" s="253" t="str">
        <f t="shared" si="0"/>
        <v/>
      </c>
      <c r="L20" s="254">
        <f t="shared" si="1"/>
        <v>0</v>
      </c>
      <c r="N20" s="255" t="str">
        <f t="shared" si="2"/>
        <v/>
      </c>
      <c r="O20" s="251" t="s">
        <v>372</v>
      </c>
      <c r="P20" s="255" t="str">
        <f t="shared" si="3"/>
        <v/>
      </c>
      <c r="R20" s="255" t="str">
        <f t="shared" si="8"/>
        <v/>
      </c>
      <c r="S20" s="251" t="s">
        <v>372</v>
      </c>
      <c r="T20" s="255" t="str">
        <f t="shared" si="9"/>
        <v/>
      </c>
      <c r="U20" s="252" t="s">
        <v>384</v>
      </c>
      <c r="V20" s="256" t="str">
        <f t="shared" si="4"/>
        <v/>
      </c>
      <c r="W20" s="219" t="s">
        <v>385</v>
      </c>
      <c r="X20" s="254">
        <f t="shared" si="5"/>
        <v>0</v>
      </c>
      <c r="Z20" s="254">
        <f t="shared" si="6"/>
        <v>0</v>
      </c>
      <c r="AA20" s="254">
        <f t="shared" si="7"/>
        <v>0</v>
      </c>
    </row>
    <row r="21" spans="2:28" ht="16.5" customHeight="1">
      <c r="B21" s="249"/>
      <c r="C21" s="250" t="s">
        <v>383</v>
      </c>
      <c r="D21" s="235"/>
      <c r="E21" s="251" t="s">
        <v>372</v>
      </c>
      <c r="F21" s="235"/>
      <c r="G21" s="252" t="s">
        <v>384</v>
      </c>
      <c r="H21" s="235"/>
      <c r="I21" s="219" t="s">
        <v>385</v>
      </c>
      <c r="J21" s="253" t="str">
        <f t="shared" si="0"/>
        <v/>
      </c>
      <c r="L21" s="254">
        <f t="shared" si="1"/>
        <v>0</v>
      </c>
      <c r="N21" s="255" t="str">
        <f t="shared" si="2"/>
        <v/>
      </c>
      <c r="O21" s="251" t="s">
        <v>372</v>
      </c>
      <c r="P21" s="255" t="str">
        <f t="shared" si="3"/>
        <v/>
      </c>
      <c r="R21" s="255" t="str">
        <f t="shared" si="8"/>
        <v/>
      </c>
      <c r="S21" s="251" t="s">
        <v>372</v>
      </c>
      <c r="T21" s="255" t="str">
        <f t="shared" si="9"/>
        <v/>
      </c>
      <c r="U21" s="252" t="s">
        <v>384</v>
      </c>
      <c r="V21" s="256" t="str">
        <f t="shared" si="4"/>
        <v/>
      </c>
      <c r="W21" s="219" t="s">
        <v>385</v>
      </c>
      <c r="X21" s="254">
        <f t="shared" si="5"/>
        <v>0</v>
      </c>
      <c r="Z21" s="254">
        <f t="shared" si="6"/>
        <v>0</v>
      </c>
      <c r="AA21" s="254">
        <f t="shared" si="7"/>
        <v>0</v>
      </c>
    </row>
    <row r="22" spans="2:28" ht="16.5" customHeight="1">
      <c r="B22" s="249"/>
      <c r="C22" s="250" t="s">
        <v>383</v>
      </c>
      <c r="D22" s="235"/>
      <c r="E22" s="251" t="s">
        <v>372</v>
      </c>
      <c r="F22" s="235"/>
      <c r="G22" s="252" t="s">
        <v>384</v>
      </c>
      <c r="H22" s="235"/>
      <c r="I22" s="219" t="s">
        <v>385</v>
      </c>
      <c r="J22" s="253" t="str">
        <f t="shared" si="0"/>
        <v/>
      </c>
      <c r="L22" s="254">
        <f t="shared" si="1"/>
        <v>0</v>
      </c>
      <c r="N22" s="255" t="str">
        <f t="shared" si="2"/>
        <v/>
      </c>
      <c r="O22" s="251" t="s">
        <v>372</v>
      </c>
      <c r="P22" s="255" t="str">
        <f t="shared" si="3"/>
        <v/>
      </c>
      <c r="R22" s="255" t="str">
        <f t="shared" si="8"/>
        <v/>
      </c>
      <c r="S22" s="251" t="s">
        <v>372</v>
      </c>
      <c r="T22" s="255" t="str">
        <f t="shared" si="9"/>
        <v/>
      </c>
      <c r="U22" s="252" t="s">
        <v>384</v>
      </c>
      <c r="V22" s="256" t="str">
        <f t="shared" si="4"/>
        <v/>
      </c>
      <c r="W22" s="219" t="s">
        <v>385</v>
      </c>
      <c r="X22" s="254">
        <f t="shared" si="5"/>
        <v>0</v>
      </c>
      <c r="Z22" s="254">
        <f t="shared" si="6"/>
        <v>0</v>
      </c>
      <c r="AA22" s="254">
        <f t="shared" si="7"/>
        <v>0</v>
      </c>
    </row>
    <row r="23" spans="2:28" ht="16.5" customHeight="1">
      <c r="B23" s="249"/>
      <c r="C23" s="250" t="s">
        <v>383</v>
      </c>
      <c r="D23" s="235"/>
      <c r="E23" s="251" t="s">
        <v>372</v>
      </c>
      <c r="F23" s="235"/>
      <c r="G23" s="252" t="s">
        <v>384</v>
      </c>
      <c r="H23" s="235"/>
      <c r="I23" s="219" t="s">
        <v>385</v>
      </c>
      <c r="J23" s="253" t="str">
        <f t="shared" si="0"/>
        <v/>
      </c>
      <c r="L23" s="254">
        <f t="shared" si="1"/>
        <v>0</v>
      </c>
      <c r="N23" s="255" t="str">
        <f t="shared" si="2"/>
        <v/>
      </c>
      <c r="O23" s="251" t="s">
        <v>372</v>
      </c>
      <c r="P23" s="255" t="str">
        <f t="shared" si="3"/>
        <v/>
      </c>
      <c r="R23" s="255" t="str">
        <f t="shared" si="8"/>
        <v/>
      </c>
      <c r="S23" s="251" t="s">
        <v>372</v>
      </c>
      <c r="T23" s="255" t="str">
        <f t="shared" si="9"/>
        <v/>
      </c>
      <c r="U23" s="252" t="s">
        <v>384</v>
      </c>
      <c r="V23" s="256" t="str">
        <f t="shared" si="4"/>
        <v/>
      </c>
      <c r="W23" s="219" t="s">
        <v>385</v>
      </c>
      <c r="X23" s="254">
        <f t="shared" si="5"/>
        <v>0</v>
      </c>
      <c r="Z23" s="254">
        <f t="shared" si="6"/>
        <v>0</v>
      </c>
      <c r="AA23" s="254">
        <f t="shared" si="7"/>
        <v>0</v>
      </c>
    </row>
    <row r="24" spans="2:28" ht="16.5" customHeight="1">
      <c r="B24" s="249"/>
      <c r="C24" s="250" t="s">
        <v>383</v>
      </c>
      <c r="D24" s="235"/>
      <c r="E24" s="251" t="s">
        <v>372</v>
      </c>
      <c r="F24" s="235"/>
      <c r="G24" s="252" t="s">
        <v>384</v>
      </c>
      <c r="H24" s="235"/>
      <c r="I24" s="219" t="s">
        <v>385</v>
      </c>
      <c r="J24" s="253" t="str">
        <f t="shared" si="0"/>
        <v/>
      </c>
      <c r="L24" s="254">
        <f t="shared" si="1"/>
        <v>0</v>
      </c>
      <c r="N24" s="255" t="str">
        <f t="shared" si="2"/>
        <v/>
      </c>
      <c r="O24" s="251" t="s">
        <v>372</v>
      </c>
      <c r="P24" s="255" t="str">
        <f t="shared" si="3"/>
        <v/>
      </c>
      <c r="R24" s="255" t="str">
        <f t="shared" si="8"/>
        <v/>
      </c>
      <c r="S24" s="251" t="s">
        <v>372</v>
      </c>
      <c r="T24" s="255" t="str">
        <f t="shared" si="9"/>
        <v/>
      </c>
      <c r="U24" s="252" t="s">
        <v>384</v>
      </c>
      <c r="V24" s="256" t="str">
        <f t="shared" si="4"/>
        <v/>
      </c>
      <c r="W24" s="219" t="s">
        <v>385</v>
      </c>
      <c r="X24" s="254">
        <f t="shared" si="5"/>
        <v>0</v>
      </c>
      <c r="Z24" s="254">
        <f t="shared" si="6"/>
        <v>0</v>
      </c>
      <c r="AA24" s="254">
        <f t="shared" si="7"/>
        <v>0</v>
      </c>
    </row>
    <row r="25" spans="2:28" ht="16.5" customHeight="1">
      <c r="B25" s="249"/>
      <c r="C25" s="250" t="s">
        <v>383</v>
      </c>
      <c r="D25" s="235"/>
      <c r="E25" s="251" t="s">
        <v>372</v>
      </c>
      <c r="F25" s="235"/>
      <c r="G25" s="252" t="s">
        <v>384</v>
      </c>
      <c r="H25" s="235"/>
      <c r="I25" s="219" t="s">
        <v>385</v>
      </c>
      <c r="J25" s="253" t="str">
        <f t="shared" si="0"/>
        <v/>
      </c>
      <c r="L25" s="254">
        <f t="shared" si="1"/>
        <v>0</v>
      </c>
      <c r="N25" s="255" t="str">
        <f t="shared" si="2"/>
        <v/>
      </c>
      <c r="O25" s="251" t="s">
        <v>372</v>
      </c>
      <c r="P25" s="255" t="str">
        <f t="shared" si="3"/>
        <v/>
      </c>
      <c r="R25" s="255" t="str">
        <f t="shared" si="8"/>
        <v/>
      </c>
      <c r="S25" s="251" t="s">
        <v>372</v>
      </c>
      <c r="T25" s="255" t="str">
        <f t="shared" si="9"/>
        <v/>
      </c>
      <c r="U25" s="252" t="s">
        <v>384</v>
      </c>
      <c r="V25" s="256" t="str">
        <f t="shared" si="4"/>
        <v/>
      </c>
      <c r="W25" s="219" t="s">
        <v>385</v>
      </c>
      <c r="X25" s="254">
        <f t="shared" si="5"/>
        <v>0</v>
      </c>
      <c r="Z25" s="254">
        <f t="shared" si="6"/>
        <v>0</v>
      </c>
      <c r="AA25" s="254">
        <f t="shared" si="7"/>
        <v>0</v>
      </c>
    </row>
    <row r="26" spans="2:28" ht="16.5" customHeight="1">
      <c r="B26" s="249"/>
      <c r="C26" s="250" t="s">
        <v>383</v>
      </c>
      <c r="D26" s="235"/>
      <c r="E26" s="251" t="s">
        <v>372</v>
      </c>
      <c r="F26" s="235"/>
      <c r="G26" s="252" t="s">
        <v>384</v>
      </c>
      <c r="H26" s="235"/>
      <c r="I26" s="219" t="s">
        <v>385</v>
      </c>
      <c r="J26" s="253" t="str">
        <f t="shared" si="0"/>
        <v/>
      </c>
      <c r="L26" s="254">
        <f t="shared" si="1"/>
        <v>0</v>
      </c>
      <c r="N26" s="255" t="str">
        <f t="shared" si="2"/>
        <v/>
      </c>
      <c r="O26" s="251" t="s">
        <v>372</v>
      </c>
      <c r="P26" s="255" t="str">
        <f t="shared" si="3"/>
        <v/>
      </c>
      <c r="R26" s="255" t="str">
        <f t="shared" si="8"/>
        <v/>
      </c>
      <c r="S26" s="251" t="s">
        <v>372</v>
      </c>
      <c r="T26" s="255" t="str">
        <f t="shared" si="9"/>
        <v/>
      </c>
      <c r="U26" s="252" t="s">
        <v>384</v>
      </c>
      <c r="V26" s="256" t="str">
        <f t="shared" si="4"/>
        <v/>
      </c>
      <c r="W26" s="219" t="s">
        <v>385</v>
      </c>
      <c r="X26" s="254">
        <f t="shared" si="5"/>
        <v>0</v>
      </c>
      <c r="Z26" s="254">
        <f t="shared" si="6"/>
        <v>0</v>
      </c>
      <c r="AA26" s="254">
        <f t="shared" si="7"/>
        <v>0</v>
      </c>
    </row>
    <row r="27" spans="2:28" ht="16.5" customHeight="1">
      <c r="B27" s="249"/>
      <c r="C27" s="250" t="s">
        <v>383</v>
      </c>
      <c r="D27" s="235"/>
      <c r="E27" s="251" t="s">
        <v>372</v>
      </c>
      <c r="F27" s="235"/>
      <c r="G27" s="252" t="s">
        <v>384</v>
      </c>
      <c r="H27" s="235"/>
      <c r="I27" s="219" t="s">
        <v>385</v>
      </c>
      <c r="J27" s="253" t="str">
        <f t="shared" si="0"/>
        <v/>
      </c>
      <c r="L27" s="254">
        <f t="shared" si="1"/>
        <v>0</v>
      </c>
      <c r="N27" s="255" t="str">
        <f t="shared" si="2"/>
        <v/>
      </c>
      <c r="O27" s="251" t="s">
        <v>372</v>
      </c>
      <c r="P27" s="255" t="str">
        <f t="shared" si="3"/>
        <v/>
      </c>
      <c r="R27" s="255" t="str">
        <f t="shared" si="8"/>
        <v/>
      </c>
      <c r="S27" s="251" t="s">
        <v>372</v>
      </c>
      <c r="T27" s="255" t="str">
        <f t="shared" si="9"/>
        <v/>
      </c>
      <c r="U27" s="252" t="s">
        <v>384</v>
      </c>
      <c r="V27" s="256" t="str">
        <f t="shared" si="4"/>
        <v/>
      </c>
      <c r="W27" s="219" t="s">
        <v>385</v>
      </c>
      <c r="X27" s="254">
        <f t="shared" si="5"/>
        <v>0</v>
      </c>
      <c r="Z27" s="254">
        <f t="shared" si="6"/>
        <v>0</v>
      </c>
      <c r="AA27" s="254">
        <f t="shared" si="7"/>
        <v>0</v>
      </c>
    </row>
    <row r="28" spans="2:28" ht="16.5" customHeight="1">
      <c r="B28" s="249"/>
      <c r="C28" s="250" t="s">
        <v>383</v>
      </c>
      <c r="D28" s="235"/>
      <c r="E28" s="251" t="s">
        <v>372</v>
      </c>
      <c r="F28" s="235"/>
      <c r="G28" s="252" t="s">
        <v>384</v>
      </c>
      <c r="H28" s="235"/>
      <c r="I28" s="219" t="s">
        <v>385</v>
      </c>
      <c r="J28" s="253" t="str">
        <f t="shared" si="0"/>
        <v/>
      </c>
      <c r="L28" s="254">
        <f t="shared" si="1"/>
        <v>0</v>
      </c>
      <c r="N28" s="255" t="str">
        <f t="shared" si="2"/>
        <v/>
      </c>
      <c r="O28" s="251" t="s">
        <v>372</v>
      </c>
      <c r="P28" s="255" t="str">
        <f t="shared" si="3"/>
        <v/>
      </c>
      <c r="R28" s="255" t="str">
        <f t="shared" si="8"/>
        <v/>
      </c>
      <c r="S28" s="251" t="s">
        <v>372</v>
      </c>
      <c r="T28" s="255" t="str">
        <f t="shared" si="9"/>
        <v/>
      </c>
      <c r="U28" s="252" t="s">
        <v>384</v>
      </c>
      <c r="V28" s="256" t="str">
        <f t="shared" si="4"/>
        <v/>
      </c>
      <c r="W28" s="219" t="s">
        <v>385</v>
      </c>
      <c r="X28" s="254">
        <f t="shared" si="5"/>
        <v>0</v>
      </c>
      <c r="Z28" s="254">
        <f t="shared" si="6"/>
        <v>0</v>
      </c>
      <c r="AA28" s="254">
        <f t="shared" si="7"/>
        <v>0</v>
      </c>
    </row>
    <row r="29" spans="2:28" ht="16.5" customHeight="1">
      <c r="B29" s="249"/>
      <c r="C29" s="250" t="s">
        <v>383</v>
      </c>
      <c r="D29" s="235"/>
      <c r="E29" s="251" t="s">
        <v>372</v>
      </c>
      <c r="F29" s="235"/>
      <c r="G29" s="252" t="s">
        <v>384</v>
      </c>
      <c r="H29" s="235"/>
      <c r="I29" s="219" t="s">
        <v>385</v>
      </c>
      <c r="J29" s="253" t="str">
        <f t="shared" si="0"/>
        <v/>
      </c>
      <c r="L29" s="254">
        <f t="shared" si="1"/>
        <v>0</v>
      </c>
      <c r="N29" s="255" t="str">
        <f t="shared" si="2"/>
        <v/>
      </c>
      <c r="O29" s="251" t="s">
        <v>372</v>
      </c>
      <c r="P29" s="255" t="str">
        <f t="shared" si="3"/>
        <v/>
      </c>
      <c r="R29" s="255" t="str">
        <f t="shared" si="8"/>
        <v/>
      </c>
      <c r="S29" s="251" t="s">
        <v>372</v>
      </c>
      <c r="T29" s="255" t="str">
        <f t="shared" si="9"/>
        <v/>
      </c>
      <c r="U29" s="252" t="s">
        <v>384</v>
      </c>
      <c r="V29" s="256" t="str">
        <f t="shared" si="4"/>
        <v/>
      </c>
      <c r="W29" s="219" t="s">
        <v>385</v>
      </c>
      <c r="X29" s="254">
        <f t="shared" si="5"/>
        <v>0</v>
      </c>
      <c r="Z29" s="254">
        <f t="shared" si="6"/>
        <v>0</v>
      </c>
      <c r="AA29" s="254">
        <f t="shared" si="7"/>
        <v>0</v>
      </c>
    </row>
    <row r="30" spans="2:28" ht="16.5" customHeight="1">
      <c r="B30" s="249"/>
      <c r="C30" s="250" t="s">
        <v>383</v>
      </c>
      <c r="D30" s="235"/>
      <c r="E30" s="251" t="s">
        <v>372</v>
      </c>
      <c r="F30" s="235"/>
      <c r="G30" s="252" t="s">
        <v>384</v>
      </c>
      <c r="H30" s="235"/>
      <c r="I30" s="219" t="s">
        <v>385</v>
      </c>
      <c r="J30" s="253" t="str">
        <f t="shared" si="0"/>
        <v/>
      </c>
      <c r="L30" s="254">
        <f t="shared" si="1"/>
        <v>0</v>
      </c>
      <c r="N30" s="255" t="str">
        <f t="shared" si="2"/>
        <v/>
      </c>
      <c r="O30" s="251" t="s">
        <v>372</v>
      </c>
      <c r="P30" s="255" t="str">
        <f t="shared" si="3"/>
        <v/>
      </c>
      <c r="R30" s="255" t="str">
        <f t="shared" si="8"/>
        <v/>
      </c>
      <c r="S30" s="251" t="s">
        <v>372</v>
      </c>
      <c r="T30" s="255" t="str">
        <f t="shared" si="9"/>
        <v/>
      </c>
      <c r="U30" s="252" t="s">
        <v>384</v>
      </c>
      <c r="V30" s="256" t="str">
        <f t="shared" si="4"/>
        <v/>
      </c>
      <c r="W30" s="219" t="s">
        <v>385</v>
      </c>
      <c r="X30" s="254">
        <f t="shared" si="5"/>
        <v>0</v>
      </c>
      <c r="Z30" s="254">
        <f t="shared" si="6"/>
        <v>0</v>
      </c>
      <c r="AA30" s="254">
        <f t="shared" si="7"/>
        <v>0</v>
      </c>
    </row>
    <row r="31" spans="2:28" ht="16.5" customHeight="1">
      <c r="B31" s="249"/>
      <c r="C31" s="250" t="s">
        <v>383</v>
      </c>
      <c r="D31" s="235"/>
      <c r="E31" s="251" t="s">
        <v>372</v>
      </c>
      <c r="F31" s="235"/>
      <c r="G31" s="252" t="s">
        <v>384</v>
      </c>
      <c r="H31" s="235"/>
      <c r="I31" s="219" t="s">
        <v>385</v>
      </c>
      <c r="J31" s="253" t="str">
        <f t="shared" si="0"/>
        <v/>
      </c>
      <c r="L31" s="254">
        <f t="shared" si="1"/>
        <v>0</v>
      </c>
      <c r="N31" s="255" t="str">
        <f t="shared" si="2"/>
        <v/>
      </c>
      <c r="O31" s="251" t="s">
        <v>372</v>
      </c>
      <c r="P31" s="255" t="str">
        <f t="shared" si="3"/>
        <v/>
      </c>
      <c r="R31" s="255" t="str">
        <f t="shared" si="8"/>
        <v/>
      </c>
      <c r="S31" s="251" t="s">
        <v>372</v>
      </c>
      <c r="T31" s="255" t="str">
        <f t="shared" si="9"/>
        <v/>
      </c>
      <c r="U31" s="252" t="s">
        <v>384</v>
      </c>
      <c r="V31" s="256" t="str">
        <f t="shared" si="4"/>
        <v/>
      </c>
      <c r="W31" s="219" t="s">
        <v>385</v>
      </c>
      <c r="X31" s="254">
        <f t="shared" si="5"/>
        <v>0</v>
      </c>
      <c r="Z31" s="254">
        <f t="shared" si="6"/>
        <v>0</v>
      </c>
      <c r="AA31" s="254">
        <f t="shared" si="7"/>
        <v>0</v>
      </c>
    </row>
    <row r="32" spans="2:28" ht="16.5" customHeight="1">
      <c r="B32" s="249"/>
      <c r="C32" s="250" t="s">
        <v>383</v>
      </c>
      <c r="D32" s="235"/>
      <c r="E32" s="251" t="s">
        <v>372</v>
      </c>
      <c r="F32" s="235"/>
      <c r="G32" s="252" t="s">
        <v>384</v>
      </c>
      <c r="H32" s="235"/>
      <c r="I32" s="219" t="s">
        <v>385</v>
      </c>
      <c r="J32" s="253" t="str">
        <f t="shared" si="0"/>
        <v/>
      </c>
      <c r="L32" s="254">
        <f t="shared" si="1"/>
        <v>0</v>
      </c>
      <c r="N32" s="255" t="str">
        <f t="shared" si="2"/>
        <v/>
      </c>
      <c r="O32" s="251" t="s">
        <v>372</v>
      </c>
      <c r="P32" s="255" t="str">
        <f t="shared" si="3"/>
        <v/>
      </c>
      <c r="R32" s="255" t="str">
        <f t="shared" si="8"/>
        <v/>
      </c>
      <c r="S32" s="251" t="s">
        <v>372</v>
      </c>
      <c r="T32" s="255" t="str">
        <f t="shared" si="9"/>
        <v/>
      </c>
      <c r="U32" s="252" t="s">
        <v>384</v>
      </c>
      <c r="V32" s="256" t="str">
        <f t="shared" si="4"/>
        <v/>
      </c>
      <c r="W32" s="219" t="s">
        <v>385</v>
      </c>
      <c r="X32" s="254">
        <f t="shared" si="5"/>
        <v>0</v>
      </c>
      <c r="Z32" s="254">
        <f t="shared" si="6"/>
        <v>0</v>
      </c>
      <c r="AA32" s="254">
        <f t="shared" si="7"/>
        <v>0</v>
      </c>
    </row>
    <row r="33" spans="2:27" ht="16.5" customHeight="1">
      <c r="B33" s="249"/>
      <c r="C33" s="250" t="s">
        <v>383</v>
      </c>
      <c r="D33" s="235"/>
      <c r="E33" s="251" t="s">
        <v>372</v>
      </c>
      <c r="F33" s="235"/>
      <c r="G33" s="252" t="s">
        <v>384</v>
      </c>
      <c r="H33" s="235"/>
      <c r="I33" s="219" t="s">
        <v>385</v>
      </c>
      <c r="J33" s="253" t="str">
        <f t="shared" si="0"/>
        <v/>
      </c>
      <c r="L33" s="254">
        <f t="shared" si="1"/>
        <v>0</v>
      </c>
      <c r="N33" s="255" t="str">
        <f t="shared" si="2"/>
        <v/>
      </c>
      <c r="O33" s="251" t="s">
        <v>372</v>
      </c>
      <c r="P33" s="255" t="str">
        <f t="shared" si="3"/>
        <v/>
      </c>
      <c r="R33" s="255" t="str">
        <f t="shared" si="8"/>
        <v/>
      </c>
      <c r="S33" s="251" t="s">
        <v>372</v>
      </c>
      <c r="T33" s="255" t="str">
        <f t="shared" si="9"/>
        <v/>
      </c>
      <c r="U33" s="252" t="s">
        <v>384</v>
      </c>
      <c r="V33" s="256" t="str">
        <f t="shared" si="4"/>
        <v/>
      </c>
      <c r="W33" s="219" t="s">
        <v>385</v>
      </c>
      <c r="X33" s="254">
        <f t="shared" si="5"/>
        <v>0</v>
      </c>
      <c r="Z33" s="254">
        <f t="shared" si="6"/>
        <v>0</v>
      </c>
      <c r="AA33" s="254">
        <f t="shared" si="7"/>
        <v>0</v>
      </c>
    </row>
    <row r="34" spans="2:27" ht="16.5" customHeight="1">
      <c r="B34" s="249"/>
      <c r="C34" s="250" t="s">
        <v>383</v>
      </c>
      <c r="D34" s="235"/>
      <c r="E34" s="251" t="s">
        <v>372</v>
      </c>
      <c r="F34" s="235"/>
      <c r="G34" s="252" t="s">
        <v>384</v>
      </c>
      <c r="H34" s="235"/>
      <c r="I34" s="219" t="s">
        <v>385</v>
      </c>
      <c r="J34" s="253" t="str">
        <f t="shared" si="0"/>
        <v/>
      </c>
      <c r="L34" s="254">
        <f t="shared" si="1"/>
        <v>0</v>
      </c>
      <c r="N34" s="255" t="str">
        <f t="shared" si="2"/>
        <v/>
      </c>
      <c r="O34" s="251" t="s">
        <v>372</v>
      </c>
      <c r="P34" s="255" t="str">
        <f t="shared" si="3"/>
        <v/>
      </c>
      <c r="R34" s="255" t="str">
        <f t="shared" si="8"/>
        <v/>
      </c>
      <c r="S34" s="251" t="s">
        <v>372</v>
      </c>
      <c r="T34" s="255" t="str">
        <f t="shared" si="9"/>
        <v/>
      </c>
      <c r="U34" s="252" t="s">
        <v>384</v>
      </c>
      <c r="V34" s="256" t="str">
        <f t="shared" si="4"/>
        <v/>
      </c>
      <c r="W34" s="219" t="s">
        <v>385</v>
      </c>
      <c r="X34" s="254">
        <f t="shared" si="5"/>
        <v>0</v>
      </c>
      <c r="Z34" s="254">
        <f t="shared" si="6"/>
        <v>0</v>
      </c>
      <c r="AA34" s="254">
        <f t="shared" si="7"/>
        <v>0</v>
      </c>
    </row>
    <row r="35" spans="2:27" ht="16.5" customHeight="1">
      <c r="B35" s="249"/>
      <c r="C35" s="250" t="s">
        <v>383</v>
      </c>
      <c r="D35" s="235"/>
      <c r="E35" s="251" t="s">
        <v>372</v>
      </c>
      <c r="F35" s="235"/>
      <c r="G35" s="252" t="s">
        <v>384</v>
      </c>
      <c r="H35" s="235"/>
      <c r="I35" s="219" t="s">
        <v>385</v>
      </c>
      <c r="J35" s="253" t="str">
        <f t="shared" si="0"/>
        <v/>
      </c>
      <c r="L35" s="254">
        <f t="shared" si="1"/>
        <v>0</v>
      </c>
      <c r="N35" s="255" t="str">
        <f t="shared" si="2"/>
        <v/>
      </c>
      <c r="O35" s="251" t="s">
        <v>372</v>
      </c>
      <c r="P35" s="255" t="str">
        <f t="shared" si="3"/>
        <v/>
      </c>
      <c r="R35" s="255" t="str">
        <f t="shared" si="8"/>
        <v/>
      </c>
      <c r="S35" s="251" t="s">
        <v>372</v>
      </c>
      <c r="T35" s="255" t="str">
        <f t="shared" si="9"/>
        <v/>
      </c>
      <c r="U35" s="252" t="s">
        <v>384</v>
      </c>
      <c r="V35" s="256" t="str">
        <f t="shared" si="4"/>
        <v/>
      </c>
      <c r="W35" s="219" t="s">
        <v>385</v>
      </c>
      <c r="X35" s="254">
        <f t="shared" si="5"/>
        <v>0</v>
      </c>
      <c r="Z35" s="254">
        <f t="shared" si="6"/>
        <v>0</v>
      </c>
      <c r="AA35" s="254">
        <f t="shared" si="7"/>
        <v>0</v>
      </c>
    </row>
    <row r="36" spans="2:27" ht="16.5" customHeight="1">
      <c r="B36" s="249"/>
      <c r="C36" s="250" t="s">
        <v>383</v>
      </c>
      <c r="D36" s="235"/>
      <c r="E36" s="251" t="s">
        <v>372</v>
      </c>
      <c r="F36" s="235"/>
      <c r="G36" s="252" t="s">
        <v>384</v>
      </c>
      <c r="H36" s="235"/>
      <c r="I36" s="219" t="s">
        <v>385</v>
      </c>
      <c r="J36" s="253" t="str">
        <f t="shared" si="0"/>
        <v/>
      </c>
      <c r="L36" s="254">
        <f t="shared" si="1"/>
        <v>0</v>
      </c>
      <c r="N36" s="255" t="str">
        <f t="shared" si="2"/>
        <v/>
      </c>
      <c r="O36" s="251" t="s">
        <v>372</v>
      </c>
      <c r="P36" s="255" t="str">
        <f t="shared" si="3"/>
        <v/>
      </c>
      <c r="R36" s="255" t="str">
        <f t="shared" si="8"/>
        <v/>
      </c>
      <c r="S36" s="251" t="s">
        <v>372</v>
      </c>
      <c r="T36" s="255" t="str">
        <f t="shared" si="9"/>
        <v/>
      </c>
      <c r="U36" s="252" t="s">
        <v>384</v>
      </c>
      <c r="V36" s="256" t="str">
        <f t="shared" si="4"/>
        <v/>
      </c>
      <c r="W36" s="219" t="s">
        <v>385</v>
      </c>
      <c r="X36" s="254">
        <f t="shared" si="5"/>
        <v>0</v>
      </c>
      <c r="Z36" s="254">
        <f t="shared" si="6"/>
        <v>0</v>
      </c>
      <c r="AA36" s="254">
        <f t="shared" si="7"/>
        <v>0</v>
      </c>
    </row>
    <row r="37" spans="2:27" s="263" customFormat="1" ht="16.5" customHeight="1">
      <c r="B37" s="249"/>
      <c r="C37" s="259" t="s">
        <v>383</v>
      </c>
      <c r="D37" s="235"/>
      <c r="E37" s="260" t="s">
        <v>372</v>
      </c>
      <c r="F37" s="235"/>
      <c r="G37" s="261" t="s">
        <v>384</v>
      </c>
      <c r="H37" s="235"/>
      <c r="I37" s="262" t="s">
        <v>385</v>
      </c>
      <c r="J37" s="253" t="str">
        <f t="shared" si="0"/>
        <v/>
      </c>
      <c r="L37" s="254">
        <f t="shared" si="1"/>
        <v>0</v>
      </c>
      <c r="N37" s="255" t="str">
        <f t="shared" si="2"/>
        <v/>
      </c>
      <c r="O37" s="260" t="s">
        <v>372</v>
      </c>
      <c r="P37" s="255" t="str">
        <f t="shared" si="3"/>
        <v/>
      </c>
      <c r="R37" s="255" t="str">
        <f t="shared" si="8"/>
        <v/>
      </c>
      <c r="S37" s="260" t="s">
        <v>372</v>
      </c>
      <c r="T37" s="255" t="str">
        <f t="shared" si="9"/>
        <v/>
      </c>
      <c r="U37" s="261" t="s">
        <v>384</v>
      </c>
      <c r="V37" s="256" t="str">
        <f t="shared" si="4"/>
        <v/>
      </c>
      <c r="W37" s="262" t="s">
        <v>385</v>
      </c>
      <c r="X37" s="254">
        <f t="shared" si="5"/>
        <v>0</v>
      </c>
      <c r="Z37" s="254">
        <f t="shared" si="6"/>
        <v>0</v>
      </c>
      <c r="AA37" s="254">
        <f t="shared" si="7"/>
        <v>0</v>
      </c>
    </row>
    <row r="38" spans="2:27" s="263" customFormat="1" ht="16.5" customHeight="1">
      <c r="B38" s="249"/>
      <c r="C38" s="259" t="s">
        <v>383</v>
      </c>
      <c r="D38" s="235"/>
      <c r="E38" s="260" t="s">
        <v>372</v>
      </c>
      <c r="F38" s="235"/>
      <c r="G38" s="261" t="s">
        <v>384</v>
      </c>
      <c r="H38" s="235"/>
      <c r="I38" s="262" t="s">
        <v>385</v>
      </c>
      <c r="J38" s="253" t="str">
        <f t="shared" si="0"/>
        <v/>
      </c>
      <c r="L38" s="254">
        <f t="shared" si="1"/>
        <v>0</v>
      </c>
      <c r="N38" s="255" t="str">
        <f t="shared" si="2"/>
        <v/>
      </c>
      <c r="O38" s="260" t="s">
        <v>372</v>
      </c>
      <c r="P38" s="255" t="str">
        <f t="shared" si="3"/>
        <v/>
      </c>
      <c r="R38" s="255" t="str">
        <f t="shared" si="8"/>
        <v/>
      </c>
      <c r="S38" s="260" t="s">
        <v>372</v>
      </c>
      <c r="T38" s="255" t="str">
        <f t="shared" si="9"/>
        <v/>
      </c>
      <c r="U38" s="261" t="s">
        <v>384</v>
      </c>
      <c r="V38" s="256" t="str">
        <f t="shared" si="4"/>
        <v/>
      </c>
      <c r="W38" s="262" t="s">
        <v>385</v>
      </c>
      <c r="X38" s="254">
        <f t="shared" si="5"/>
        <v>0</v>
      </c>
      <c r="Z38" s="254">
        <f t="shared" si="6"/>
        <v>0</v>
      </c>
      <c r="AA38" s="254">
        <f t="shared" si="7"/>
        <v>0</v>
      </c>
    </row>
    <row r="39" spans="2:27" s="263" customFormat="1" ht="16.5" customHeight="1">
      <c r="B39" s="249"/>
      <c r="C39" s="259" t="s">
        <v>383</v>
      </c>
      <c r="D39" s="235"/>
      <c r="E39" s="260" t="s">
        <v>372</v>
      </c>
      <c r="F39" s="235"/>
      <c r="G39" s="261" t="s">
        <v>384</v>
      </c>
      <c r="H39" s="235"/>
      <c r="I39" s="262" t="s">
        <v>385</v>
      </c>
      <c r="J39" s="253" t="str">
        <f t="shared" si="0"/>
        <v/>
      </c>
      <c r="L39" s="254">
        <f t="shared" si="1"/>
        <v>0</v>
      </c>
      <c r="N39" s="255" t="str">
        <f t="shared" si="2"/>
        <v/>
      </c>
      <c r="O39" s="260" t="s">
        <v>372</v>
      </c>
      <c r="P39" s="255" t="str">
        <f t="shared" si="3"/>
        <v/>
      </c>
      <c r="R39" s="255" t="str">
        <f t="shared" si="8"/>
        <v/>
      </c>
      <c r="S39" s="260" t="s">
        <v>372</v>
      </c>
      <c r="T39" s="255" t="str">
        <f t="shared" si="9"/>
        <v/>
      </c>
      <c r="U39" s="261" t="s">
        <v>384</v>
      </c>
      <c r="V39" s="256" t="str">
        <f t="shared" si="4"/>
        <v/>
      </c>
      <c r="W39" s="262" t="s">
        <v>385</v>
      </c>
      <c r="X39" s="254">
        <f t="shared" si="5"/>
        <v>0</v>
      </c>
      <c r="Z39" s="254">
        <f t="shared" si="6"/>
        <v>0</v>
      </c>
      <c r="AA39" s="254">
        <f t="shared" si="7"/>
        <v>0</v>
      </c>
    </row>
    <row r="40" spans="2:27" s="263" customFormat="1" ht="16.5" customHeight="1">
      <c r="B40" s="249"/>
      <c r="C40" s="259" t="s">
        <v>383</v>
      </c>
      <c r="D40" s="235"/>
      <c r="E40" s="260" t="s">
        <v>372</v>
      </c>
      <c r="F40" s="235"/>
      <c r="G40" s="261" t="s">
        <v>384</v>
      </c>
      <c r="H40" s="235"/>
      <c r="I40" s="262" t="s">
        <v>385</v>
      </c>
      <c r="J40" s="253" t="str">
        <f t="shared" si="0"/>
        <v/>
      </c>
      <c r="L40" s="254">
        <f t="shared" si="1"/>
        <v>0</v>
      </c>
      <c r="N40" s="255" t="str">
        <f t="shared" si="2"/>
        <v/>
      </c>
      <c r="O40" s="260" t="s">
        <v>372</v>
      </c>
      <c r="P40" s="255" t="str">
        <f t="shared" si="3"/>
        <v/>
      </c>
      <c r="R40" s="255" t="str">
        <f t="shared" si="8"/>
        <v/>
      </c>
      <c r="S40" s="260" t="s">
        <v>372</v>
      </c>
      <c r="T40" s="255" t="str">
        <f t="shared" si="9"/>
        <v/>
      </c>
      <c r="U40" s="261" t="s">
        <v>384</v>
      </c>
      <c r="V40" s="256" t="str">
        <f t="shared" si="4"/>
        <v/>
      </c>
      <c r="W40" s="262" t="s">
        <v>385</v>
      </c>
      <c r="X40" s="254">
        <f t="shared" si="5"/>
        <v>0</v>
      </c>
      <c r="Z40" s="254">
        <f t="shared" si="6"/>
        <v>0</v>
      </c>
      <c r="AA40" s="254">
        <f t="shared" si="7"/>
        <v>0</v>
      </c>
    </row>
    <row r="41" spans="2:27" s="263" customFormat="1" ht="16.5" customHeight="1">
      <c r="B41" s="249"/>
      <c r="C41" s="259" t="s">
        <v>383</v>
      </c>
      <c r="D41" s="235"/>
      <c r="E41" s="260" t="s">
        <v>372</v>
      </c>
      <c r="F41" s="235"/>
      <c r="G41" s="261" t="s">
        <v>384</v>
      </c>
      <c r="H41" s="235"/>
      <c r="I41" s="262" t="s">
        <v>385</v>
      </c>
      <c r="J41" s="253" t="str">
        <f t="shared" si="0"/>
        <v/>
      </c>
      <c r="L41" s="254">
        <f t="shared" si="1"/>
        <v>0</v>
      </c>
      <c r="N41" s="255" t="str">
        <f t="shared" si="2"/>
        <v/>
      </c>
      <c r="O41" s="260" t="s">
        <v>372</v>
      </c>
      <c r="P41" s="255" t="str">
        <f t="shared" si="3"/>
        <v/>
      </c>
      <c r="R41" s="255" t="str">
        <f t="shared" si="8"/>
        <v/>
      </c>
      <c r="S41" s="260" t="s">
        <v>372</v>
      </c>
      <c r="T41" s="255" t="str">
        <f t="shared" si="9"/>
        <v/>
      </c>
      <c r="U41" s="261" t="s">
        <v>384</v>
      </c>
      <c r="V41" s="256" t="str">
        <f t="shared" si="4"/>
        <v/>
      </c>
      <c r="W41" s="262" t="s">
        <v>385</v>
      </c>
      <c r="X41" s="254">
        <f t="shared" si="5"/>
        <v>0</v>
      </c>
      <c r="Z41" s="254">
        <f t="shared" si="6"/>
        <v>0</v>
      </c>
      <c r="AA41" s="254">
        <f t="shared" si="7"/>
        <v>0</v>
      </c>
    </row>
    <row r="42" spans="2:27" s="263" customFormat="1" ht="16.5" customHeight="1">
      <c r="B42" s="249"/>
      <c r="C42" s="259" t="s">
        <v>383</v>
      </c>
      <c r="D42" s="235"/>
      <c r="E42" s="260" t="s">
        <v>372</v>
      </c>
      <c r="F42" s="235"/>
      <c r="G42" s="261" t="s">
        <v>384</v>
      </c>
      <c r="H42" s="235"/>
      <c r="I42" s="262" t="s">
        <v>385</v>
      </c>
      <c r="J42" s="253" t="str">
        <f t="shared" si="0"/>
        <v/>
      </c>
      <c r="L42" s="254">
        <f t="shared" si="1"/>
        <v>0</v>
      </c>
      <c r="N42" s="255" t="str">
        <f t="shared" si="2"/>
        <v/>
      </c>
      <c r="O42" s="260" t="s">
        <v>372</v>
      </c>
      <c r="P42" s="255" t="str">
        <f t="shared" si="3"/>
        <v/>
      </c>
      <c r="R42" s="255" t="str">
        <f t="shared" si="8"/>
        <v/>
      </c>
      <c r="S42" s="260" t="s">
        <v>372</v>
      </c>
      <c r="T42" s="255" t="str">
        <f t="shared" si="9"/>
        <v/>
      </c>
      <c r="U42" s="261" t="s">
        <v>384</v>
      </c>
      <c r="V42" s="256" t="str">
        <f t="shared" si="4"/>
        <v/>
      </c>
      <c r="W42" s="262" t="s">
        <v>385</v>
      </c>
      <c r="X42" s="254">
        <f t="shared" si="5"/>
        <v>0</v>
      </c>
      <c r="Z42" s="254">
        <f t="shared" si="6"/>
        <v>0</v>
      </c>
      <c r="AA42" s="254">
        <f t="shared" si="7"/>
        <v>0</v>
      </c>
    </row>
    <row r="43" spans="2:27" s="263" customFormat="1" ht="16.5" customHeight="1">
      <c r="B43" s="249"/>
      <c r="C43" s="259" t="s">
        <v>383</v>
      </c>
      <c r="D43" s="235"/>
      <c r="E43" s="260" t="s">
        <v>372</v>
      </c>
      <c r="F43" s="235"/>
      <c r="G43" s="261" t="s">
        <v>384</v>
      </c>
      <c r="H43" s="235"/>
      <c r="I43" s="262" t="s">
        <v>385</v>
      </c>
      <c r="J43" s="253" t="str">
        <f t="shared" si="0"/>
        <v/>
      </c>
      <c r="L43" s="254">
        <f t="shared" si="1"/>
        <v>0</v>
      </c>
      <c r="N43" s="255" t="str">
        <f t="shared" si="2"/>
        <v/>
      </c>
      <c r="O43" s="260" t="s">
        <v>372</v>
      </c>
      <c r="P43" s="255" t="str">
        <f t="shared" si="3"/>
        <v/>
      </c>
      <c r="R43" s="255" t="str">
        <f t="shared" si="8"/>
        <v/>
      </c>
      <c r="S43" s="260" t="s">
        <v>372</v>
      </c>
      <c r="T43" s="255" t="str">
        <f t="shared" si="9"/>
        <v/>
      </c>
      <c r="U43" s="261" t="s">
        <v>384</v>
      </c>
      <c r="V43" s="256" t="str">
        <f t="shared" si="4"/>
        <v/>
      </c>
      <c r="W43" s="262" t="s">
        <v>385</v>
      </c>
      <c r="X43" s="254">
        <f t="shared" si="5"/>
        <v>0</v>
      </c>
      <c r="Z43" s="254">
        <f t="shared" si="6"/>
        <v>0</v>
      </c>
      <c r="AA43" s="254">
        <f t="shared" si="7"/>
        <v>0</v>
      </c>
    </row>
    <row r="44" spans="2:27" s="263" customFormat="1" ht="16.5" customHeight="1">
      <c r="B44" s="249"/>
      <c r="C44" s="259" t="s">
        <v>383</v>
      </c>
      <c r="D44" s="235"/>
      <c r="E44" s="260" t="s">
        <v>372</v>
      </c>
      <c r="F44" s="235"/>
      <c r="G44" s="261" t="s">
        <v>384</v>
      </c>
      <c r="H44" s="235"/>
      <c r="I44" s="262" t="s">
        <v>385</v>
      </c>
      <c r="J44" s="253" t="str">
        <f t="shared" si="0"/>
        <v/>
      </c>
      <c r="L44" s="254">
        <f t="shared" si="1"/>
        <v>0</v>
      </c>
      <c r="N44" s="255" t="str">
        <f t="shared" si="2"/>
        <v/>
      </c>
      <c r="O44" s="260" t="s">
        <v>372</v>
      </c>
      <c r="P44" s="255" t="str">
        <f t="shared" si="3"/>
        <v/>
      </c>
      <c r="R44" s="255" t="str">
        <f t="shared" si="8"/>
        <v/>
      </c>
      <c r="S44" s="260" t="s">
        <v>372</v>
      </c>
      <c r="T44" s="255" t="str">
        <f t="shared" si="9"/>
        <v/>
      </c>
      <c r="U44" s="261" t="s">
        <v>384</v>
      </c>
      <c r="V44" s="256" t="str">
        <f t="shared" si="4"/>
        <v/>
      </c>
      <c r="W44" s="262" t="s">
        <v>385</v>
      </c>
      <c r="X44" s="254">
        <f t="shared" si="5"/>
        <v>0</v>
      </c>
      <c r="Z44" s="254">
        <f t="shared" si="6"/>
        <v>0</v>
      </c>
      <c r="AA44" s="254">
        <f t="shared" si="7"/>
        <v>0</v>
      </c>
    </row>
    <row r="45" spans="2:27" s="263" customFormat="1" ht="16.5" customHeight="1">
      <c r="B45" s="249"/>
      <c r="C45" s="259" t="s">
        <v>383</v>
      </c>
      <c r="D45" s="235"/>
      <c r="E45" s="260" t="s">
        <v>372</v>
      </c>
      <c r="F45" s="235"/>
      <c r="G45" s="261" t="s">
        <v>384</v>
      </c>
      <c r="H45" s="235"/>
      <c r="I45" s="262" t="s">
        <v>385</v>
      </c>
      <c r="J45" s="253" t="str">
        <f t="shared" si="0"/>
        <v/>
      </c>
      <c r="L45" s="254">
        <f t="shared" si="1"/>
        <v>0</v>
      </c>
      <c r="N45" s="255" t="str">
        <f t="shared" si="2"/>
        <v/>
      </c>
      <c r="O45" s="260" t="s">
        <v>372</v>
      </c>
      <c r="P45" s="255" t="str">
        <f t="shared" si="3"/>
        <v/>
      </c>
      <c r="R45" s="255" t="str">
        <f t="shared" si="8"/>
        <v/>
      </c>
      <c r="S45" s="260" t="s">
        <v>372</v>
      </c>
      <c r="T45" s="255" t="str">
        <f t="shared" si="9"/>
        <v/>
      </c>
      <c r="U45" s="261" t="s">
        <v>384</v>
      </c>
      <c r="V45" s="256" t="str">
        <f t="shared" si="4"/>
        <v/>
      </c>
      <c r="W45" s="262" t="s">
        <v>385</v>
      </c>
      <c r="X45" s="254">
        <f t="shared" si="5"/>
        <v>0</v>
      </c>
      <c r="Z45" s="254">
        <f t="shared" si="6"/>
        <v>0</v>
      </c>
      <c r="AA45" s="254">
        <f t="shared" si="7"/>
        <v>0</v>
      </c>
    </row>
    <row r="46" spans="2:27" s="263" customFormat="1" ht="16.5" customHeight="1">
      <c r="B46" s="249"/>
      <c r="C46" s="259" t="s">
        <v>383</v>
      </c>
      <c r="D46" s="235"/>
      <c r="E46" s="260" t="s">
        <v>372</v>
      </c>
      <c r="F46" s="235"/>
      <c r="G46" s="261" t="s">
        <v>384</v>
      </c>
      <c r="H46" s="235"/>
      <c r="I46" s="262" t="s">
        <v>385</v>
      </c>
      <c r="J46" s="253" t="str">
        <f t="shared" si="0"/>
        <v/>
      </c>
      <c r="L46" s="254">
        <f t="shared" si="1"/>
        <v>0</v>
      </c>
      <c r="N46" s="255" t="str">
        <f t="shared" si="2"/>
        <v/>
      </c>
      <c r="O46" s="260" t="s">
        <v>372</v>
      </c>
      <c r="P46" s="255" t="str">
        <f t="shared" si="3"/>
        <v/>
      </c>
      <c r="R46" s="255" t="str">
        <f t="shared" si="8"/>
        <v/>
      </c>
      <c r="S46" s="260" t="s">
        <v>372</v>
      </c>
      <c r="T46" s="255" t="str">
        <f t="shared" si="9"/>
        <v/>
      </c>
      <c r="U46" s="261" t="s">
        <v>384</v>
      </c>
      <c r="V46" s="256" t="str">
        <f t="shared" si="4"/>
        <v/>
      </c>
      <c r="W46" s="262" t="s">
        <v>385</v>
      </c>
      <c r="X46" s="254">
        <f t="shared" si="5"/>
        <v>0</v>
      </c>
      <c r="Z46" s="254">
        <f t="shared" si="6"/>
        <v>0</v>
      </c>
      <c r="AA46" s="254">
        <f t="shared" si="7"/>
        <v>0</v>
      </c>
    </row>
    <row r="47" spans="2:27" s="263" customFormat="1" ht="16.5" customHeight="1">
      <c r="B47" s="249"/>
      <c r="C47" s="259" t="s">
        <v>383</v>
      </c>
      <c r="D47" s="235"/>
      <c r="E47" s="260" t="s">
        <v>372</v>
      </c>
      <c r="F47" s="235"/>
      <c r="G47" s="261" t="s">
        <v>384</v>
      </c>
      <c r="H47" s="235"/>
      <c r="I47" s="262" t="s">
        <v>385</v>
      </c>
      <c r="J47" s="253" t="str">
        <f t="shared" si="0"/>
        <v/>
      </c>
      <c r="L47" s="254">
        <f t="shared" si="1"/>
        <v>0</v>
      </c>
      <c r="N47" s="255" t="str">
        <f t="shared" si="2"/>
        <v/>
      </c>
      <c r="O47" s="260" t="s">
        <v>372</v>
      </c>
      <c r="P47" s="255" t="str">
        <f t="shared" si="3"/>
        <v/>
      </c>
      <c r="R47" s="255" t="str">
        <f t="shared" si="8"/>
        <v/>
      </c>
      <c r="S47" s="260" t="s">
        <v>372</v>
      </c>
      <c r="T47" s="255" t="str">
        <f t="shared" si="9"/>
        <v/>
      </c>
      <c r="U47" s="261" t="s">
        <v>384</v>
      </c>
      <c r="V47" s="256" t="str">
        <f t="shared" si="4"/>
        <v/>
      </c>
      <c r="W47" s="262" t="s">
        <v>385</v>
      </c>
      <c r="X47" s="254">
        <f t="shared" si="5"/>
        <v>0</v>
      </c>
      <c r="Z47" s="254">
        <f t="shared" si="6"/>
        <v>0</v>
      </c>
      <c r="AA47" s="254">
        <f t="shared" si="7"/>
        <v>0</v>
      </c>
    </row>
    <row r="48" spans="2:27" s="263" customFormat="1" ht="16.5" customHeight="1">
      <c r="B48" s="249"/>
      <c r="C48" s="259" t="s">
        <v>383</v>
      </c>
      <c r="D48" s="235"/>
      <c r="E48" s="260" t="s">
        <v>372</v>
      </c>
      <c r="F48" s="235"/>
      <c r="G48" s="261" t="s">
        <v>384</v>
      </c>
      <c r="H48" s="235"/>
      <c r="I48" s="262" t="s">
        <v>385</v>
      </c>
      <c r="J48" s="253" t="str">
        <f t="shared" si="0"/>
        <v/>
      </c>
      <c r="L48" s="254">
        <f t="shared" si="1"/>
        <v>0</v>
      </c>
      <c r="N48" s="255" t="str">
        <f t="shared" si="2"/>
        <v/>
      </c>
      <c r="O48" s="260" t="s">
        <v>372</v>
      </c>
      <c r="P48" s="255" t="str">
        <f t="shared" si="3"/>
        <v/>
      </c>
      <c r="R48" s="255" t="str">
        <f t="shared" si="8"/>
        <v/>
      </c>
      <c r="S48" s="260" t="s">
        <v>372</v>
      </c>
      <c r="T48" s="255" t="str">
        <f t="shared" si="9"/>
        <v/>
      </c>
      <c r="U48" s="261" t="s">
        <v>384</v>
      </c>
      <c r="V48" s="256" t="str">
        <f t="shared" si="4"/>
        <v/>
      </c>
      <c r="W48" s="262" t="s">
        <v>385</v>
      </c>
      <c r="X48" s="254">
        <f t="shared" si="5"/>
        <v>0</v>
      </c>
      <c r="Z48" s="254">
        <f t="shared" si="6"/>
        <v>0</v>
      </c>
      <c r="AA48" s="254">
        <f t="shared" si="7"/>
        <v>0</v>
      </c>
    </row>
    <row r="49" spans="2:27" s="263" customFormat="1" ht="16.5" customHeight="1">
      <c r="B49" s="249"/>
      <c r="C49" s="259" t="s">
        <v>383</v>
      </c>
      <c r="D49" s="235"/>
      <c r="E49" s="260" t="s">
        <v>372</v>
      </c>
      <c r="F49" s="235"/>
      <c r="G49" s="261" t="s">
        <v>384</v>
      </c>
      <c r="H49" s="235"/>
      <c r="I49" s="262" t="s">
        <v>385</v>
      </c>
      <c r="J49" s="253" t="str">
        <f t="shared" si="0"/>
        <v/>
      </c>
      <c r="L49" s="254">
        <f t="shared" si="1"/>
        <v>0</v>
      </c>
      <c r="N49" s="255" t="str">
        <f t="shared" si="2"/>
        <v/>
      </c>
      <c r="O49" s="260" t="s">
        <v>372</v>
      </c>
      <c r="P49" s="255" t="str">
        <f t="shared" si="3"/>
        <v/>
      </c>
      <c r="R49" s="255" t="str">
        <f t="shared" si="8"/>
        <v/>
      </c>
      <c r="S49" s="260" t="s">
        <v>372</v>
      </c>
      <c r="T49" s="255" t="str">
        <f t="shared" si="9"/>
        <v/>
      </c>
      <c r="U49" s="261" t="s">
        <v>384</v>
      </c>
      <c r="V49" s="256" t="str">
        <f t="shared" si="4"/>
        <v/>
      </c>
      <c r="W49" s="262" t="s">
        <v>385</v>
      </c>
      <c r="X49" s="254">
        <f t="shared" si="5"/>
        <v>0</v>
      </c>
      <c r="Z49" s="254">
        <f t="shared" si="6"/>
        <v>0</v>
      </c>
      <c r="AA49" s="254">
        <f t="shared" si="7"/>
        <v>0</v>
      </c>
    </row>
    <row r="50" spans="2:27" s="263" customFormat="1" ht="16.5" customHeight="1">
      <c r="B50" s="249"/>
      <c r="C50" s="259" t="s">
        <v>383</v>
      </c>
      <c r="D50" s="235"/>
      <c r="E50" s="260" t="s">
        <v>372</v>
      </c>
      <c r="F50" s="235"/>
      <c r="G50" s="261" t="s">
        <v>384</v>
      </c>
      <c r="H50" s="235"/>
      <c r="I50" s="262" t="s">
        <v>385</v>
      </c>
      <c r="J50" s="253" t="str">
        <f t="shared" si="0"/>
        <v/>
      </c>
      <c r="L50" s="254">
        <f t="shared" si="1"/>
        <v>0</v>
      </c>
      <c r="N50" s="255" t="str">
        <f t="shared" si="2"/>
        <v/>
      </c>
      <c r="O50" s="260" t="s">
        <v>372</v>
      </c>
      <c r="P50" s="255" t="str">
        <f t="shared" si="3"/>
        <v/>
      </c>
      <c r="R50" s="255" t="str">
        <f t="shared" si="8"/>
        <v/>
      </c>
      <c r="S50" s="260" t="s">
        <v>372</v>
      </c>
      <c r="T50" s="255" t="str">
        <f t="shared" si="9"/>
        <v/>
      </c>
      <c r="U50" s="261" t="s">
        <v>384</v>
      </c>
      <c r="V50" s="256" t="str">
        <f t="shared" si="4"/>
        <v/>
      </c>
      <c r="W50" s="262" t="s">
        <v>385</v>
      </c>
      <c r="X50" s="254">
        <f t="shared" si="5"/>
        <v>0</v>
      </c>
      <c r="Z50" s="254">
        <f t="shared" si="6"/>
        <v>0</v>
      </c>
      <c r="AA50" s="254">
        <f t="shared" si="7"/>
        <v>0</v>
      </c>
    </row>
    <row r="51" spans="2:27" s="263" customFormat="1" ht="16.5" customHeight="1">
      <c r="B51" s="249"/>
      <c r="C51" s="259" t="s">
        <v>383</v>
      </c>
      <c r="D51" s="264"/>
      <c r="E51" s="260" t="s">
        <v>372</v>
      </c>
      <c r="F51" s="264"/>
      <c r="G51" s="261" t="s">
        <v>384</v>
      </c>
      <c r="H51" s="264"/>
      <c r="I51" s="262" t="s">
        <v>385</v>
      </c>
      <c r="J51" s="253" t="str">
        <f t="shared" si="0"/>
        <v/>
      </c>
      <c r="L51" s="254">
        <f t="shared" si="1"/>
        <v>0</v>
      </c>
      <c r="N51" s="255" t="str">
        <f t="shared" si="2"/>
        <v/>
      </c>
      <c r="O51" s="260" t="s">
        <v>372</v>
      </c>
      <c r="P51" s="255" t="str">
        <f t="shared" si="3"/>
        <v/>
      </c>
      <c r="R51" s="255" t="str">
        <f t="shared" si="8"/>
        <v/>
      </c>
      <c r="S51" s="260" t="s">
        <v>372</v>
      </c>
      <c r="T51" s="255" t="str">
        <f t="shared" si="9"/>
        <v/>
      </c>
      <c r="U51" s="261" t="s">
        <v>384</v>
      </c>
      <c r="V51" s="256" t="str">
        <f t="shared" si="4"/>
        <v/>
      </c>
      <c r="W51" s="262" t="s">
        <v>385</v>
      </c>
      <c r="X51" s="254">
        <f t="shared" si="5"/>
        <v>0</v>
      </c>
      <c r="Z51" s="254">
        <f t="shared" si="6"/>
        <v>0</v>
      </c>
      <c r="AA51" s="254">
        <f t="shared" si="7"/>
        <v>0</v>
      </c>
    </row>
    <row r="52" spans="2:27" s="263" customFormat="1" ht="16.5" customHeight="1">
      <c r="B52" s="249"/>
      <c r="C52" s="259" t="s">
        <v>383</v>
      </c>
      <c r="D52" s="235"/>
      <c r="E52" s="260" t="s">
        <v>372</v>
      </c>
      <c r="F52" s="235"/>
      <c r="G52" s="261" t="s">
        <v>384</v>
      </c>
      <c r="H52" s="235"/>
      <c r="I52" s="262" t="s">
        <v>385</v>
      </c>
      <c r="J52" s="253" t="str">
        <f t="shared" si="0"/>
        <v/>
      </c>
      <c r="L52" s="254">
        <f t="shared" si="1"/>
        <v>0</v>
      </c>
      <c r="N52" s="255" t="str">
        <f t="shared" si="2"/>
        <v/>
      </c>
      <c r="O52" s="260" t="s">
        <v>372</v>
      </c>
      <c r="P52" s="255" t="str">
        <f t="shared" si="3"/>
        <v/>
      </c>
      <c r="R52" s="255" t="str">
        <f t="shared" si="8"/>
        <v/>
      </c>
      <c r="S52" s="260" t="s">
        <v>372</v>
      </c>
      <c r="T52" s="255" t="str">
        <f t="shared" si="9"/>
        <v/>
      </c>
      <c r="U52" s="261" t="s">
        <v>384</v>
      </c>
      <c r="V52" s="256" t="str">
        <f t="shared" si="4"/>
        <v/>
      </c>
      <c r="W52" s="262" t="s">
        <v>385</v>
      </c>
      <c r="X52" s="254">
        <f t="shared" si="5"/>
        <v>0</v>
      </c>
      <c r="Z52" s="254">
        <f t="shared" si="6"/>
        <v>0</v>
      </c>
      <c r="AA52" s="254">
        <f t="shared" si="7"/>
        <v>0</v>
      </c>
    </row>
    <row r="53" spans="2:27" s="263" customFormat="1" ht="16.5" customHeight="1">
      <c r="B53" s="249"/>
      <c r="C53" s="259" t="s">
        <v>383</v>
      </c>
      <c r="D53" s="235"/>
      <c r="E53" s="260" t="s">
        <v>372</v>
      </c>
      <c r="F53" s="235"/>
      <c r="G53" s="261" t="s">
        <v>384</v>
      </c>
      <c r="H53" s="235"/>
      <c r="I53" s="262" t="s">
        <v>385</v>
      </c>
      <c r="J53" s="253" t="str">
        <f t="shared" si="0"/>
        <v/>
      </c>
      <c r="L53" s="254">
        <f t="shared" si="1"/>
        <v>0</v>
      </c>
      <c r="N53" s="255" t="str">
        <f t="shared" si="2"/>
        <v/>
      </c>
      <c r="O53" s="260" t="s">
        <v>372</v>
      </c>
      <c r="P53" s="255" t="str">
        <f t="shared" si="3"/>
        <v/>
      </c>
      <c r="R53" s="255" t="str">
        <f t="shared" si="8"/>
        <v/>
      </c>
      <c r="S53" s="260" t="s">
        <v>372</v>
      </c>
      <c r="T53" s="255" t="str">
        <f t="shared" si="9"/>
        <v/>
      </c>
      <c r="U53" s="261" t="s">
        <v>384</v>
      </c>
      <c r="V53" s="256" t="str">
        <f t="shared" si="4"/>
        <v/>
      </c>
      <c r="W53" s="262" t="s">
        <v>385</v>
      </c>
      <c r="X53" s="254">
        <f t="shared" si="5"/>
        <v>0</v>
      </c>
      <c r="Z53" s="254">
        <f t="shared" si="6"/>
        <v>0</v>
      </c>
      <c r="AA53" s="254">
        <f t="shared" si="7"/>
        <v>0</v>
      </c>
    </row>
    <row r="54" spans="2:27" s="263" customFormat="1" ht="16.5" customHeight="1">
      <c r="B54" s="249"/>
      <c r="C54" s="259" t="s">
        <v>383</v>
      </c>
      <c r="D54" s="264"/>
      <c r="E54" s="260" t="s">
        <v>372</v>
      </c>
      <c r="F54" s="264"/>
      <c r="G54" s="261" t="s">
        <v>384</v>
      </c>
      <c r="H54" s="264"/>
      <c r="I54" s="262" t="s">
        <v>385</v>
      </c>
      <c r="J54" s="253" t="str">
        <f t="shared" si="0"/>
        <v/>
      </c>
      <c r="L54" s="254">
        <f t="shared" si="1"/>
        <v>0</v>
      </c>
      <c r="N54" s="255" t="str">
        <f t="shared" si="2"/>
        <v/>
      </c>
      <c r="O54" s="260" t="s">
        <v>372</v>
      </c>
      <c r="P54" s="255" t="str">
        <f t="shared" si="3"/>
        <v/>
      </c>
      <c r="R54" s="255" t="str">
        <f t="shared" si="8"/>
        <v/>
      </c>
      <c r="S54" s="260" t="s">
        <v>372</v>
      </c>
      <c r="T54" s="255" t="str">
        <f t="shared" si="9"/>
        <v/>
      </c>
      <c r="U54" s="261" t="s">
        <v>384</v>
      </c>
      <c r="V54" s="256" t="str">
        <f t="shared" si="4"/>
        <v/>
      </c>
      <c r="W54" s="262" t="s">
        <v>385</v>
      </c>
      <c r="X54" s="254">
        <f t="shared" si="5"/>
        <v>0</v>
      </c>
      <c r="Z54" s="254">
        <f t="shared" si="6"/>
        <v>0</v>
      </c>
      <c r="AA54" s="254">
        <f t="shared" si="7"/>
        <v>0</v>
      </c>
    </row>
    <row r="55" spans="2:27" ht="16.5" customHeight="1">
      <c r="B55" s="265" t="s">
        <v>388</v>
      </c>
      <c r="C55" s="250" t="s">
        <v>383</v>
      </c>
      <c r="D55" s="266"/>
      <c r="E55" s="267"/>
      <c r="F55" s="267"/>
      <c r="G55" s="267"/>
      <c r="H55" s="267"/>
      <c r="I55" s="267"/>
      <c r="J55" s="267"/>
      <c r="K55" s="267"/>
      <c r="L55" s="268" t="s">
        <v>389</v>
      </c>
      <c r="N55" s="266"/>
      <c r="O55" s="267"/>
      <c r="P55" s="269"/>
      <c r="R55" s="270"/>
      <c r="S55" s="271"/>
      <c r="T55" s="271"/>
      <c r="U55" s="271"/>
      <c r="V55" s="271"/>
      <c r="W55" s="271"/>
      <c r="X55" s="268" t="s">
        <v>389</v>
      </c>
      <c r="Z55" s="254" t="str">
        <f t="shared" si="6"/>
        <v>-</v>
      </c>
      <c r="AA55" s="254"/>
    </row>
    <row r="56" spans="2:27" ht="8.1" customHeight="1"/>
    <row r="57" spans="2:27" ht="15" customHeight="1">
      <c r="B57" s="272" t="s">
        <v>390</v>
      </c>
      <c r="C57" s="273"/>
    </row>
    <row r="58" spans="2:27" ht="15" customHeight="1">
      <c r="B58" s="274" t="s">
        <v>391</v>
      </c>
      <c r="C58" s="273"/>
    </row>
    <row r="59" spans="2:27" ht="15" customHeight="1">
      <c r="B59" s="274"/>
      <c r="C59" s="273"/>
    </row>
    <row r="60" spans="2:27" ht="15" customHeight="1">
      <c r="B60" s="274"/>
      <c r="C60" s="273"/>
    </row>
  </sheetData>
  <sheetProtection password="C6C5" sheet="1" formatRows="0" insertRows="0" deleteRows="0" selectLockedCells="1"/>
  <mergeCells count="8">
    <mergeCell ref="G10:I10"/>
    <mergeCell ref="U10:W10"/>
    <mergeCell ref="V1:X1"/>
    <mergeCell ref="C4:G4"/>
    <mergeCell ref="J4:L4"/>
    <mergeCell ref="D9:L9"/>
    <mergeCell ref="N9:P9"/>
    <mergeCell ref="R9:X9"/>
  </mergeCells>
  <phoneticPr fontId="2"/>
  <conditionalFormatting sqref="D11">
    <cfRule type="cellIs" dxfId="9" priority="9" operator="equal">
      <formula>""</formula>
    </cfRule>
  </conditionalFormatting>
  <conditionalFormatting sqref="F11:F38">
    <cfRule type="expression" dxfId="8" priority="8">
      <formula>AND($D11&lt;&gt;"",F11="")</formula>
    </cfRule>
  </conditionalFormatting>
  <conditionalFormatting sqref="H11:H38">
    <cfRule type="expression" dxfId="7" priority="6">
      <formula>AND($D11&lt;&gt;"",H11="")</formula>
    </cfRule>
    <cfRule type="expression" dxfId="6" priority="7">
      <formula>AND(H11&lt;&gt;"",L11&lt;=0)</formula>
    </cfRule>
  </conditionalFormatting>
  <conditionalFormatting sqref="J11:J54">
    <cfRule type="expression" dxfId="5" priority="5">
      <formula>AND($D11&lt;&gt;"",J11="")</formula>
    </cfRule>
  </conditionalFormatting>
  <conditionalFormatting sqref="L11:L55 X11:X55">
    <cfRule type="cellIs" dxfId="4" priority="11" operator="equal">
      <formula>0</formula>
    </cfRule>
  </conditionalFormatting>
  <conditionalFormatting sqref="Z11:AA55">
    <cfRule type="cellIs" dxfId="3" priority="10" operator="equal">
      <formula>0</formula>
    </cfRule>
  </conditionalFormatting>
  <conditionalFormatting sqref="D6">
    <cfRule type="cellIs" dxfId="2" priority="2" operator="equal">
      <formula>""</formula>
    </cfRule>
  </conditionalFormatting>
  <conditionalFormatting sqref="F6">
    <cfRule type="expression" dxfId="1"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I29" sqref="I29"/>
    </sheetView>
  </sheetViews>
  <sheetFormatPr defaultColWidth="8.25" defaultRowHeight="21" customHeight="1"/>
  <cols>
    <col min="1" max="1" width="2.625" style="320" customWidth="1"/>
    <col min="2" max="2" width="17.25" style="328" customWidth="1"/>
    <col min="3" max="3" width="7.5" style="320" bestFit="1" customWidth="1"/>
    <col min="4" max="4" width="3.25" style="320" customWidth="1"/>
    <col min="5" max="7" width="7.625" style="320" customWidth="1"/>
    <col min="8" max="8" width="5.25" style="320" customWidth="1"/>
    <col min="9" max="39" width="2.625" style="320" customWidth="1"/>
    <col min="40" max="41" width="7.625" style="320" customWidth="1"/>
    <col min="42" max="43" width="7.875" style="320" customWidth="1"/>
    <col min="44" max="45" width="7.625" style="320" customWidth="1"/>
    <col min="46" max="46" width="8.25" style="321"/>
    <col min="47" max="48" width="10.5" style="312" hidden="1" customWidth="1"/>
    <col min="49" max="49" width="3.125" style="312" hidden="1" customWidth="1"/>
    <col min="50" max="51" width="15.625" style="312" hidden="1" customWidth="1"/>
    <col min="52" max="16384" width="8.25" style="312"/>
  </cols>
  <sheetData>
    <row r="1" spans="1:46" s="282" customFormat="1" ht="18" customHeight="1">
      <c r="A1" s="275" t="s">
        <v>528</v>
      </c>
      <c r="B1" s="276"/>
      <c r="C1" s="277"/>
      <c r="D1" s="277"/>
      <c r="E1" s="277"/>
      <c r="F1" s="277"/>
      <c r="G1" s="277"/>
      <c r="H1" s="277"/>
      <c r="I1" s="277"/>
      <c r="J1" s="277"/>
      <c r="K1" s="277"/>
      <c r="L1" s="277"/>
      <c r="M1" s="277"/>
      <c r="N1" s="277"/>
      <c r="O1" s="277"/>
      <c r="P1" s="277"/>
      <c r="Q1" s="277"/>
      <c r="R1" s="277"/>
      <c r="S1" s="277"/>
      <c r="T1" s="277"/>
      <c r="U1" s="277"/>
      <c r="V1" s="277"/>
      <c r="W1" s="277"/>
      <c r="X1" s="277"/>
      <c r="Y1" s="277"/>
      <c r="Z1" s="277"/>
      <c r="AA1" s="278"/>
      <c r="AB1" s="278"/>
      <c r="AC1" s="279"/>
      <c r="AD1" s="279"/>
      <c r="AE1" s="279"/>
      <c r="AF1" s="279"/>
      <c r="AG1" s="280"/>
      <c r="AH1" s="280"/>
      <c r="AI1" s="280"/>
      <c r="AJ1" s="280"/>
      <c r="AK1" s="280"/>
      <c r="AL1" s="281" t="s">
        <v>392</v>
      </c>
      <c r="AM1" s="281"/>
      <c r="AN1" s="475" t="s">
        <v>483</v>
      </c>
      <c r="AO1" s="476"/>
      <c r="AP1" s="476"/>
      <c r="AQ1" s="477"/>
      <c r="AT1" s="283"/>
    </row>
    <row r="2" spans="1:46" s="282" customFormat="1" ht="18" customHeight="1">
      <c r="A2" s="279" t="s">
        <v>394</v>
      </c>
      <c r="B2" s="284"/>
      <c r="C2" s="284"/>
      <c r="D2" s="284"/>
      <c r="E2" s="284"/>
      <c r="F2" s="284"/>
      <c r="G2" s="284"/>
      <c r="H2" s="284"/>
      <c r="I2" s="284"/>
      <c r="J2" s="284"/>
      <c r="K2" s="284"/>
      <c r="L2" s="284"/>
      <c r="M2" s="284"/>
      <c r="N2" s="284"/>
      <c r="O2" s="284"/>
      <c r="P2" s="478">
        <v>2025</v>
      </c>
      <c r="Q2" s="478"/>
      <c r="R2" s="478"/>
      <c r="S2" s="478"/>
      <c r="T2" s="479" t="s">
        <v>5</v>
      </c>
      <c r="U2" s="479"/>
      <c r="V2" s="478">
        <f>MONTH(EOMONTH(DATE(2025,【共通】!N9,【共通】!P9),-2))</f>
        <v>9</v>
      </c>
      <c r="W2" s="478"/>
      <c r="X2" s="479" t="s">
        <v>395</v>
      </c>
      <c r="Y2" s="479"/>
      <c r="Z2" s="284"/>
      <c r="AA2" s="284"/>
      <c r="AB2" s="284"/>
      <c r="AC2" s="279"/>
      <c r="AD2" s="279"/>
      <c r="AE2" s="285"/>
      <c r="AF2" s="281"/>
      <c r="AG2" s="284"/>
      <c r="AH2" s="284"/>
      <c r="AI2" s="284"/>
      <c r="AJ2" s="284"/>
      <c r="AK2" s="284"/>
      <c r="AL2" s="281" t="s">
        <v>396</v>
      </c>
      <c r="AM2" s="281"/>
      <c r="AN2" s="480"/>
      <c r="AO2" s="481"/>
      <c r="AP2" s="481"/>
      <c r="AQ2" s="482"/>
      <c r="AT2" s="283"/>
    </row>
    <row r="3" spans="1:46" s="282" customFormat="1" ht="18" customHeight="1">
      <c r="A3" s="286"/>
      <c r="B3" s="284"/>
      <c r="C3" s="286"/>
      <c r="D3" s="286"/>
      <c r="E3" s="286"/>
      <c r="F3" s="286"/>
      <c r="G3" s="286"/>
      <c r="H3" s="286"/>
      <c r="I3" s="286"/>
      <c r="J3" s="286"/>
      <c r="K3" s="286"/>
      <c r="L3" s="286"/>
      <c r="M3" s="286"/>
      <c r="N3" s="286"/>
      <c r="O3" s="286"/>
      <c r="P3" s="286"/>
      <c r="Q3" s="286"/>
      <c r="R3" s="286"/>
      <c r="S3" s="286"/>
      <c r="T3" s="286"/>
      <c r="U3" s="286"/>
      <c r="V3" s="286"/>
      <c r="W3" s="286"/>
      <c r="X3" s="286"/>
      <c r="Y3" s="286"/>
      <c r="Z3" s="286"/>
      <c r="AA3" s="285"/>
      <c r="AB3" s="287"/>
      <c r="AC3" s="287"/>
      <c r="AD3" s="287"/>
      <c r="AE3" s="279"/>
      <c r="AF3" s="287"/>
      <c r="AG3" s="287"/>
      <c r="AH3" s="287"/>
      <c r="AI3" s="287"/>
      <c r="AJ3" s="287"/>
      <c r="AK3" s="287"/>
      <c r="AL3" s="288" t="s">
        <v>397</v>
      </c>
      <c r="AM3" s="281"/>
      <c r="AN3" s="493" t="str">
        <f>IF(AN4="","予定/実績の別を選択",IF(AN4="予定","４週","暦月"))</f>
        <v>暦月</v>
      </c>
      <c r="AO3" s="494"/>
      <c r="AP3" s="494"/>
      <c r="AQ3" s="495"/>
      <c r="AT3" s="283"/>
    </row>
    <row r="4" spans="1:46" s="282" customFormat="1" ht="18" customHeight="1">
      <c r="A4" s="286"/>
      <c r="B4" s="571" t="s">
        <v>534</v>
      </c>
      <c r="C4" s="571"/>
      <c r="D4" s="571"/>
      <c r="E4" s="571"/>
      <c r="F4" s="286"/>
      <c r="G4" s="286"/>
      <c r="H4" s="286"/>
      <c r="I4" s="286"/>
      <c r="J4" s="286"/>
      <c r="K4" s="286"/>
      <c r="L4" s="286"/>
      <c r="M4" s="286"/>
      <c r="N4" s="286"/>
      <c r="O4" s="286"/>
      <c r="P4" s="286"/>
      <c r="Q4" s="286"/>
      <c r="R4" s="286"/>
      <c r="S4" s="286"/>
      <c r="T4" s="286"/>
      <c r="U4" s="286"/>
      <c r="V4" s="286"/>
      <c r="W4" s="286"/>
      <c r="X4" s="286"/>
      <c r="Y4" s="286"/>
      <c r="Z4" s="286"/>
      <c r="AA4" s="285"/>
      <c r="AB4" s="287"/>
      <c r="AC4" s="287"/>
      <c r="AD4" s="287"/>
      <c r="AE4" s="279"/>
      <c r="AF4" s="287"/>
      <c r="AG4" s="287"/>
      <c r="AH4" s="287"/>
      <c r="AI4" s="287"/>
      <c r="AJ4" s="287"/>
      <c r="AK4" s="287"/>
      <c r="AL4" s="288" t="s">
        <v>398</v>
      </c>
      <c r="AM4" s="281"/>
      <c r="AN4" s="496" t="s">
        <v>541</v>
      </c>
      <c r="AO4" s="497"/>
      <c r="AP4" s="497"/>
      <c r="AQ4" s="498"/>
      <c r="AT4" s="283"/>
    </row>
    <row r="5" spans="1:46" s="282" customFormat="1" ht="6.75" customHeight="1">
      <c r="A5" s="286"/>
      <c r="B5" s="571"/>
      <c r="C5" s="571"/>
      <c r="D5" s="571"/>
      <c r="E5" s="571"/>
      <c r="F5" s="286"/>
      <c r="G5" s="286"/>
      <c r="H5" s="286"/>
      <c r="I5" s="286"/>
      <c r="J5" s="286"/>
      <c r="K5" s="286"/>
      <c r="L5" s="286"/>
      <c r="M5" s="286"/>
      <c r="N5" s="286"/>
      <c r="O5" s="286"/>
      <c r="P5" s="286"/>
      <c r="Q5" s="286"/>
      <c r="R5" s="286"/>
      <c r="S5" s="286"/>
      <c r="T5" s="286"/>
      <c r="U5" s="286"/>
      <c r="V5" s="286"/>
      <c r="W5" s="286"/>
      <c r="X5" s="286"/>
      <c r="Y5" s="286"/>
      <c r="Z5" s="286"/>
      <c r="AA5" s="285"/>
      <c r="AB5" s="287"/>
      <c r="AC5" s="287"/>
      <c r="AD5" s="287"/>
      <c r="AE5" s="279"/>
      <c r="AF5" s="287"/>
      <c r="AG5" s="287"/>
      <c r="AH5" s="287"/>
      <c r="AI5" s="287"/>
      <c r="AJ5" s="287"/>
      <c r="AK5" s="287"/>
      <c r="AL5" s="288"/>
      <c r="AM5" s="281"/>
      <c r="AN5" s="284"/>
      <c r="AO5" s="284"/>
      <c r="AP5" s="284"/>
      <c r="AQ5" s="284"/>
      <c r="AT5" s="283"/>
    </row>
    <row r="6" spans="1:46" s="282" customFormat="1" ht="18" customHeight="1">
      <c r="A6" s="286"/>
      <c r="B6" s="571"/>
      <c r="C6" s="571"/>
      <c r="D6" s="571"/>
      <c r="E6" s="571"/>
      <c r="F6" s="286"/>
      <c r="G6" s="286"/>
      <c r="H6" s="286"/>
      <c r="I6" s="286"/>
      <c r="J6" s="286"/>
      <c r="K6" s="286"/>
      <c r="L6" s="286"/>
      <c r="M6" s="286"/>
      <c r="N6" s="286"/>
      <c r="O6" s="286"/>
      <c r="P6" s="286"/>
      <c r="Q6" s="286"/>
      <c r="R6" s="286"/>
      <c r="S6" s="286"/>
      <c r="T6" s="286"/>
      <c r="U6" s="286"/>
      <c r="V6" s="286"/>
      <c r="W6" s="285"/>
      <c r="X6" s="286"/>
      <c r="Y6" s="286"/>
      <c r="Z6" s="286"/>
      <c r="AA6" s="285"/>
      <c r="AB6" s="287"/>
      <c r="AC6" s="287"/>
      <c r="AD6" s="287"/>
      <c r="AE6" s="279"/>
      <c r="AF6" s="287"/>
      <c r="AG6" s="287"/>
      <c r="AH6" s="287"/>
      <c r="AI6" s="287"/>
      <c r="AJ6" s="288" t="s">
        <v>399</v>
      </c>
      <c r="AK6" s="499"/>
      <c r="AL6" s="499"/>
      <c r="AM6" s="499"/>
      <c r="AN6" s="287" t="s">
        <v>400</v>
      </c>
      <c r="AO6" s="289"/>
      <c r="AP6" s="287" t="s">
        <v>401</v>
      </c>
      <c r="AQ6" s="279"/>
      <c r="AT6" s="283"/>
    </row>
    <row r="7" spans="1:46" s="282" customFormat="1" ht="7.5" customHeight="1">
      <c r="A7" s="286"/>
      <c r="B7" s="571"/>
      <c r="C7" s="571"/>
      <c r="D7" s="571"/>
      <c r="E7" s="571"/>
      <c r="F7" s="286"/>
      <c r="G7" s="286"/>
      <c r="H7" s="286"/>
      <c r="I7" s="286"/>
      <c r="J7" s="286"/>
      <c r="K7" s="286"/>
      <c r="L7" s="286"/>
      <c r="M7" s="286"/>
      <c r="N7" s="286"/>
      <c r="O7" s="286"/>
      <c r="P7" s="286"/>
      <c r="Q7" s="286"/>
      <c r="R7" s="286"/>
      <c r="S7" s="286"/>
      <c r="T7" s="286"/>
      <c r="U7" s="286"/>
      <c r="V7" s="286"/>
      <c r="W7" s="285"/>
      <c r="X7" s="286"/>
      <c r="Y7" s="286"/>
      <c r="Z7" s="286"/>
      <c r="AA7" s="285"/>
      <c r="AB7" s="287"/>
      <c r="AC7" s="287"/>
      <c r="AD7" s="287"/>
      <c r="AE7" s="279"/>
      <c r="AF7" s="287"/>
      <c r="AG7" s="287"/>
      <c r="AH7" s="287"/>
      <c r="AI7" s="287"/>
      <c r="AJ7" s="288"/>
      <c r="AK7" s="287"/>
      <c r="AL7" s="287"/>
      <c r="AM7" s="287"/>
      <c r="AN7" s="287"/>
      <c r="AO7" s="287"/>
      <c r="AP7" s="287"/>
      <c r="AQ7" s="279"/>
      <c r="AT7" s="283"/>
    </row>
    <row r="8" spans="1:46" s="282" customFormat="1" ht="18" customHeight="1">
      <c r="A8" s="286"/>
      <c r="B8" s="286"/>
      <c r="C8" s="286"/>
      <c r="D8" s="286"/>
      <c r="E8" s="286"/>
      <c r="F8" s="286"/>
      <c r="G8" s="286"/>
      <c r="H8" s="286"/>
      <c r="I8" s="286"/>
      <c r="J8" s="286"/>
      <c r="K8" s="286"/>
      <c r="L8" s="286"/>
      <c r="M8" s="286"/>
      <c r="N8" s="286"/>
      <c r="O8" s="286"/>
      <c r="P8" s="286"/>
      <c r="Q8" s="286"/>
      <c r="R8" s="286"/>
      <c r="S8" s="286"/>
      <c r="T8" s="286"/>
      <c r="U8" s="286"/>
      <c r="V8" s="286"/>
      <c r="W8" s="285"/>
      <c r="X8" s="286"/>
      <c r="Y8" s="286"/>
      <c r="Z8" s="286"/>
      <c r="AA8" s="285"/>
      <c r="AB8" s="287"/>
      <c r="AC8" s="287"/>
      <c r="AD8" s="287"/>
      <c r="AE8" s="279"/>
      <c r="AF8" s="287"/>
      <c r="AG8" s="287"/>
      <c r="AH8" s="287"/>
      <c r="AI8" s="287"/>
      <c r="AJ8" s="288" t="s">
        <v>402</v>
      </c>
      <c r="AK8" s="499"/>
      <c r="AL8" s="499"/>
      <c r="AM8" s="499"/>
      <c r="AN8" s="287" t="s">
        <v>400</v>
      </c>
      <c r="AO8" s="289"/>
      <c r="AP8" s="287" t="s">
        <v>401</v>
      </c>
      <c r="AQ8" s="279"/>
      <c r="AT8" s="283"/>
    </row>
    <row r="9" spans="1:46" s="282" customFormat="1" ht="5.25" customHeight="1">
      <c r="A9" s="286"/>
      <c r="B9" s="286"/>
      <c r="C9" s="286"/>
      <c r="D9" s="286"/>
      <c r="E9" s="286"/>
      <c r="F9" s="286"/>
      <c r="G9" s="286"/>
      <c r="H9" s="286"/>
      <c r="I9" s="286"/>
      <c r="J9" s="286"/>
      <c r="K9" s="286"/>
      <c r="L9" s="286"/>
      <c r="M9" s="286"/>
      <c r="N9" s="286"/>
      <c r="O9" s="286"/>
      <c r="P9" s="286"/>
      <c r="Q9" s="286"/>
      <c r="R9" s="286"/>
      <c r="S9" s="286"/>
      <c r="T9" s="286"/>
      <c r="U9" s="286"/>
      <c r="V9" s="286"/>
      <c r="W9" s="285"/>
      <c r="X9" s="286"/>
      <c r="Y9" s="286"/>
      <c r="Z9" s="286"/>
      <c r="AA9" s="285"/>
      <c r="AB9" s="287"/>
      <c r="AC9" s="287"/>
      <c r="AD9" s="287"/>
      <c r="AE9" s="279"/>
      <c r="AF9" s="287"/>
      <c r="AG9" s="287"/>
      <c r="AH9" s="287"/>
      <c r="AI9" s="287"/>
      <c r="AJ9" s="288"/>
      <c r="AK9" s="287"/>
      <c r="AL9" s="287"/>
      <c r="AM9" s="287"/>
      <c r="AN9" s="287"/>
      <c r="AO9" s="287"/>
      <c r="AP9" s="287"/>
      <c r="AQ9" s="279"/>
      <c r="AT9" s="283"/>
    </row>
    <row r="10" spans="1:46" s="282" customFormat="1" ht="21" customHeight="1">
      <c r="A10" s="286"/>
      <c r="B10" s="286"/>
      <c r="C10" s="286"/>
      <c r="D10" s="286"/>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1"/>
      <c r="AC10" s="501"/>
      <c r="AD10" s="501"/>
      <c r="AE10" s="501"/>
      <c r="AF10" s="501"/>
      <c r="AG10" s="501"/>
      <c r="AH10" s="501"/>
      <c r="AI10" s="501"/>
      <c r="AJ10" s="501"/>
      <c r="AK10" s="501"/>
      <c r="AL10" s="501"/>
      <c r="AM10" s="501"/>
      <c r="AN10" s="501"/>
      <c r="AO10" s="501"/>
      <c r="AP10" s="501"/>
      <c r="AQ10" s="501"/>
      <c r="AR10" s="504"/>
      <c r="AS10" s="504"/>
      <c r="AT10" s="283"/>
    </row>
    <row r="11" spans="1:46" s="285" customFormat="1" ht="21" customHeight="1">
      <c r="A11" s="278"/>
      <c r="B11" s="483"/>
      <c r="C11" s="485" t="s">
        <v>403</v>
      </c>
      <c r="D11" s="486"/>
      <c r="E11" s="489" t="s">
        <v>519</v>
      </c>
      <c r="F11" s="489"/>
      <c r="G11" s="489" t="s">
        <v>520</v>
      </c>
      <c r="H11" s="489"/>
      <c r="I11" s="489"/>
      <c r="J11" s="490" t="s">
        <v>521</v>
      </c>
      <c r="K11" s="491"/>
      <c r="L11" s="491"/>
      <c r="M11" s="491"/>
      <c r="N11" s="491"/>
      <c r="O11" s="492"/>
      <c r="P11" s="490" t="s">
        <v>522</v>
      </c>
      <c r="Q11" s="491"/>
      <c r="R11" s="491"/>
      <c r="S11" s="491"/>
      <c r="T11" s="491"/>
      <c r="U11" s="492"/>
      <c r="V11" s="490" t="s">
        <v>522</v>
      </c>
      <c r="W11" s="491"/>
      <c r="X11" s="491"/>
      <c r="Y11" s="491"/>
      <c r="Z11" s="491"/>
      <c r="AA11" s="492"/>
      <c r="AB11" s="490" t="s">
        <v>522</v>
      </c>
      <c r="AC11" s="491"/>
      <c r="AD11" s="491"/>
      <c r="AE11" s="491"/>
      <c r="AF11" s="491"/>
      <c r="AG11" s="492"/>
      <c r="AH11" s="490" t="s">
        <v>522</v>
      </c>
      <c r="AI11" s="491"/>
      <c r="AJ11" s="491"/>
      <c r="AK11" s="491"/>
      <c r="AL11" s="491"/>
      <c r="AM11" s="492"/>
      <c r="AN11" s="502" t="s">
        <v>522</v>
      </c>
      <c r="AO11" s="503"/>
      <c r="AP11" s="489" t="s">
        <v>522</v>
      </c>
      <c r="AQ11" s="489"/>
      <c r="AR11" s="489" t="s">
        <v>522</v>
      </c>
      <c r="AS11" s="489"/>
      <c r="AT11" s="290"/>
    </row>
    <row r="12" spans="1:46" s="285" customFormat="1" ht="24.95" customHeight="1">
      <c r="A12" s="279"/>
      <c r="B12" s="484"/>
      <c r="C12" s="487"/>
      <c r="D12" s="488"/>
      <c r="E12" s="291" t="s">
        <v>404</v>
      </c>
      <c r="F12" s="291" t="s">
        <v>405</v>
      </c>
      <c r="G12" s="292" t="s">
        <v>406</v>
      </c>
      <c r="H12" s="508" t="s">
        <v>407</v>
      </c>
      <c r="I12" s="508"/>
      <c r="J12" s="505" t="s">
        <v>408</v>
      </c>
      <c r="K12" s="506"/>
      <c r="L12" s="507"/>
      <c r="M12" s="505" t="s">
        <v>409</v>
      </c>
      <c r="N12" s="506"/>
      <c r="O12" s="507"/>
      <c r="P12" s="505" t="s">
        <v>408</v>
      </c>
      <c r="Q12" s="506"/>
      <c r="R12" s="507"/>
      <c r="S12" s="505" t="s">
        <v>409</v>
      </c>
      <c r="T12" s="506"/>
      <c r="U12" s="507"/>
      <c r="V12" s="505" t="s">
        <v>408</v>
      </c>
      <c r="W12" s="506"/>
      <c r="X12" s="507"/>
      <c r="Y12" s="505" t="s">
        <v>409</v>
      </c>
      <c r="Z12" s="506"/>
      <c r="AA12" s="507"/>
      <c r="AB12" s="505" t="s">
        <v>408</v>
      </c>
      <c r="AC12" s="506"/>
      <c r="AD12" s="507"/>
      <c r="AE12" s="505" t="s">
        <v>409</v>
      </c>
      <c r="AF12" s="506"/>
      <c r="AG12" s="507"/>
      <c r="AH12" s="505" t="s">
        <v>408</v>
      </c>
      <c r="AI12" s="506"/>
      <c r="AJ12" s="507"/>
      <c r="AK12" s="505" t="s">
        <v>409</v>
      </c>
      <c r="AL12" s="506"/>
      <c r="AM12" s="507"/>
      <c r="AN12" s="291" t="s">
        <v>404</v>
      </c>
      <c r="AO12" s="291" t="s">
        <v>405</v>
      </c>
      <c r="AP12" s="291" t="s">
        <v>404</v>
      </c>
      <c r="AQ12" s="291" t="s">
        <v>405</v>
      </c>
      <c r="AR12" s="291" t="s">
        <v>404</v>
      </c>
      <c r="AS12" s="291" t="s">
        <v>405</v>
      </c>
      <c r="AT12" s="290"/>
    </row>
    <row r="13" spans="1:46" s="285" customFormat="1" ht="18" customHeight="1">
      <c r="A13" s="279"/>
      <c r="B13" s="293" t="s">
        <v>410</v>
      </c>
      <c r="C13" s="502">
        <f>SUM(E13:AS13)</f>
        <v>0</v>
      </c>
      <c r="D13" s="503"/>
      <c r="E13" s="352">
        <f>COUNTIFS($B$29:$B$178,$E$11,$C$29:$C$178,"(A)常/専")</f>
        <v>0</v>
      </c>
      <c r="F13" s="291">
        <f>COUNTIFS($B$29:$B$178,$E$11,$C$29:$C$178,"(B)常/兼")</f>
        <v>0</v>
      </c>
      <c r="G13" s="352">
        <f>COUNTIFS($B$29:$B$178,$G$11,$C$29:$C$178,"(A)常/専")</f>
        <v>0</v>
      </c>
      <c r="H13" s="508">
        <f>COUNTIFS($B$29:$B$178,$G$11,$C$29:$C$178,"(B)常/兼")</f>
        <v>0</v>
      </c>
      <c r="I13" s="508">
        <f t="shared" ref="I13" si="0">COUNTIFS($B$29:$B$178,$E$11,$C$29:$C$178,"(B)常/兼")</f>
        <v>0</v>
      </c>
      <c r="J13" s="505">
        <f>COUNTIFS($B$29:$B$178,$J$11,$C$29:$C$178,"(A)常/専")</f>
        <v>0</v>
      </c>
      <c r="K13" s="506"/>
      <c r="L13" s="507"/>
      <c r="M13" s="505">
        <f>COUNTIFS($B$29:$B$178,$J$11,$C$29:$C$178,"(B)常/兼")</f>
        <v>0</v>
      </c>
      <c r="N13" s="506"/>
      <c r="O13" s="507"/>
      <c r="P13" s="505">
        <f>COUNTIFS($B$29:$B$178,$P$11,$C$29:$C$178,"(A)常/専")</f>
        <v>0</v>
      </c>
      <c r="Q13" s="506"/>
      <c r="R13" s="507"/>
      <c r="S13" s="505">
        <f>COUNTIFS($B$29:$B$178,$P$11,$C$29:$C$178,"(B)常/兼")</f>
        <v>0</v>
      </c>
      <c r="T13" s="506"/>
      <c r="U13" s="507"/>
      <c r="V13" s="505">
        <f>COUNTIFS($B$29:$B$178,$V$11,$C$29:$C$178,"(A)常/専")</f>
        <v>0</v>
      </c>
      <c r="W13" s="506"/>
      <c r="X13" s="507"/>
      <c r="Y13" s="505">
        <f>COUNTIFS($B$29:$B$178,$V$11,$C$29:$C$178,"(B)常/兼")</f>
        <v>0</v>
      </c>
      <c r="Z13" s="506"/>
      <c r="AA13" s="507"/>
      <c r="AB13" s="505">
        <f>COUNTIFS($B$29:$B$178,$AB$11,$C$29:$C$178,"(A)常/専")</f>
        <v>0</v>
      </c>
      <c r="AC13" s="506"/>
      <c r="AD13" s="507"/>
      <c r="AE13" s="505">
        <f>COUNTIFS($B$29:$B$178,$AB$11,$C$29:$C$178,"(B)常/兼")</f>
        <v>0</v>
      </c>
      <c r="AF13" s="506"/>
      <c r="AG13" s="507"/>
      <c r="AH13" s="505">
        <f>COUNTIFS($B$29:$B$178,$AH$11,$C$29:$C$178,"(A)常/専")</f>
        <v>0</v>
      </c>
      <c r="AI13" s="506"/>
      <c r="AJ13" s="507"/>
      <c r="AK13" s="505">
        <f>COUNTIFS($B$29:$B$178,$AH$11,$C$29:$C$178,"(B)常/兼")</f>
        <v>0</v>
      </c>
      <c r="AL13" s="506"/>
      <c r="AM13" s="507"/>
      <c r="AN13" s="291">
        <f>COUNTIFS($B$29:$B$178,$AN$11,$C$29:$C$178,"(A)常/専")</f>
        <v>0</v>
      </c>
      <c r="AO13" s="352">
        <f>COUNTIFS($B$29:$B$178,$AN$11,$C$29:$C$178,"(B)常/兼")</f>
        <v>0</v>
      </c>
      <c r="AP13" s="352">
        <f>COUNTIFS($B$29:$B$178,$AP$11,$C$29:$C$178,"(A)常/専")</f>
        <v>0</v>
      </c>
      <c r="AQ13" s="352">
        <f>COUNTIFS($B$29:$B$178,$AP$11,$C$29:$C$178,"(B)常/兼")</f>
        <v>0</v>
      </c>
      <c r="AR13" s="352">
        <f>COUNTIFS($B$29:$B$178,$AR$11,$C$29:$C$178,"(A)常/専")</f>
        <v>0</v>
      </c>
      <c r="AS13" s="352">
        <f>COUNTIFS($B$29:$B$178,$AR$11,$C$29:$C$178,"(B)常/兼")</f>
        <v>0</v>
      </c>
      <c r="AT13" s="290"/>
    </row>
    <row r="14" spans="1:46" s="285" customFormat="1" ht="18" customHeight="1">
      <c r="A14" s="279"/>
      <c r="B14" s="293" t="s">
        <v>411</v>
      </c>
      <c r="C14" s="502">
        <f>SUM(E14:AS14)</f>
        <v>0</v>
      </c>
      <c r="D14" s="503"/>
      <c r="E14" s="291">
        <f>COUNTIFS($B$29:$B$178,$E$11,$C$29:$C$178,"(C)非/専")</f>
        <v>0</v>
      </c>
      <c r="F14" s="291">
        <f>COUNTIFS($B$29:$B$178,$E$11,$C$29:$C$178,"(D)非/兼")</f>
        <v>0</v>
      </c>
      <c r="G14" s="352">
        <f>COUNTIFS($B$29:$B$178,$G$11,$C$29:$C$178,"(C)非/専")</f>
        <v>0</v>
      </c>
      <c r="H14" s="508">
        <f>COUNTIFS($B$29:$B$178,$G$11,$C$29:$C$178,"(D)非/兼")</f>
        <v>0</v>
      </c>
      <c r="I14" s="508">
        <f t="shared" ref="I14" si="1">COUNTIFS($B$29:$B$178,$E$11,$C$29:$C$178,"(D)非/兼")</f>
        <v>0</v>
      </c>
      <c r="J14" s="505">
        <f>COUNTIFS($B$29:$B$178,$J$11,$C$29:$C$178,"(C)非/専")</f>
        <v>0</v>
      </c>
      <c r="K14" s="506">
        <f t="shared" ref="K14:L14" si="2">COUNTIFS($B$29:$B$178,$G$11,$C$29:$C$178,"(C)非/専")</f>
        <v>0</v>
      </c>
      <c r="L14" s="507">
        <f t="shared" si="2"/>
        <v>0</v>
      </c>
      <c r="M14" s="505">
        <f>COUNTIFS($B$29:$B$178,$J$11,$C$29:$C$178,"(D)非/兼")</f>
        <v>0</v>
      </c>
      <c r="N14" s="506"/>
      <c r="O14" s="507"/>
      <c r="P14" s="505">
        <f>COUNTIFS($B$29:$B$178,$P$11,$C$29:$C$178,"(C)非/専")</f>
        <v>0</v>
      </c>
      <c r="Q14" s="506">
        <f t="shared" ref="Q14:R14" si="3">COUNTIFS($B$29:$B$178,$G$11,$C$29:$C$178,"(C)非/専")</f>
        <v>0</v>
      </c>
      <c r="R14" s="507">
        <f t="shared" si="3"/>
        <v>0</v>
      </c>
      <c r="S14" s="505">
        <f>COUNTIFS($B$29:$B$178,$P$11,$C$29:$C$178,"(D)非/兼")</f>
        <v>0</v>
      </c>
      <c r="T14" s="506"/>
      <c r="U14" s="507"/>
      <c r="V14" s="505">
        <f>COUNTIFS($B$29:$B$178,$V$11,$C$29:$C$178,"(C)非/専")</f>
        <v>0</v>
      </c>
      <c r="W14" s="506">
        <f t="shared" ref="W14:X14" si="4">COUNTIFS($B$29:$B$178,$G$11,$C$29:$C$178,"(C)非/専")</f>
        <v>0</v>
      </c>
      <c r="X14" s="507">
        <f t="shared" si="4"/>
        <v>0</v>
      </c>
      <c r="Y14" s="505">
        <f>COUNTIFS($B$29:$B$178,$V$11,$C$29:$C$178,"(D)非/兼")</f>
        <v>0</v>
      </c>
      <c r="Z14" s="506"/>
      <c r="AA14" s="507"/>
      <c r="AB14" s="505">
        <f>COUNTIFS($B$29:$B$178,$AB$11,$C$29:$C$178,"(C)非/専")</f>
        <v>0</v>
      </c>
      <c r="AC14" s="506">
        <f t="shared" ref="AC14:AD14" si="5">COUNTIFS($B$29:$B$178,$G$11,$C$29:$C$178,"(C)非/専")</f>
        <v>0</v>
      </c>
      <c r="AD14" s="507">
        <f t="shared" si="5"/>
        <v>0</v>
      </c>
      <c r="AE14" s="505">
        <f>COUNTIFS($B$29:$B$178,$AB$11,$C$29:$C$178,"(D)非/兼")</f>
        <v>0</v>
      </c>
      <c r="AF14" s="506"/>
      <c r="AG14" s="507"/>
      <c r="AH14" s="505">
        <f>COUNTIFS($B$29:$B$178,$AH$11,$C$29:$C$178,"(C)非/専")</f>
        <v>0</v>
      </c>
      <c r="AI14" s="506">
        <f t="shared" ref="AI14:AJ14" si="6">COUNTIFS($B$29:$B$178,$G$11,$C$29:$C$178,"(C)非/専")</f>
        <v>0</v>
      </c>
      <c r="AJ14" s="507">
        <f t="shared" si="6"/>
        <v>0</v>
      </c>
      <c r="AK14" s="505">
        <f>COUNTIFS($B$29:$B$178,$AH$11,$C$29:$C$178,"(D)非/兼")</f>
        <v>0</v>
      </c>
      <c r="AL14" s="506"/>
      <c r="AM14" s="507"/>
      <c r="AN14" s="352">
        <f>COUNTIFS($B$29:$B$178,$AN$11,$C$29:$C$178,"(C)非/専")</f>
        <v>0</v>
      </c>
      <c r="AO14" s="352">
        <f>COUNTIFS($B$29:$B$178,$AN$11,$C$29:$C$178,"(D)非/兼")</f>
        <v>0</v>
      </c>
      <c r="AP14" s="352">
        <f>COUNTIFS($B$29:$B$178,$AP$11,$C$29:$C$178,"(C)非/専")</f>
        <v>0</v>
      </c>
      <c r="AQ14" s="352">
        <f>COUNTIFS($B$29:$B$178,$AP$11,$C$29:$C$178,"(D)非/兼")</f>
        <v>0</v>
      </c>
      <c r="AR14" s="352">
        <f>COUNTIFS($B$29:$B$178,$AR$11,$C$29:$C$178,"(C)非/専")</f>
        <v>0</v>
      </c>
      <c r="AS14" s="352">
        <f>COUNTIFS($B$29:$B$178,$AR$11,$C$29:$C$178,"(D)非/兼")</f>
        <v>0</v>
      </c>
      <c r="AT14" s="290"/>
    </row>
    <row r="15" spans="1:46" s="285" customFormat="1" ht="18" customHeight="1">
      <c r="A15" s="279"/>
      <c r="B15" s="293" t="s">
        <v>412</v>
      </c>
      <c r="C15" s="502">
        <f>SUM(E15:AS15)-(SUMIFS($AR:$AR,$B:$B,"サービス管理責任者")+SUMIFS($AR:$AR,$B:$B,"医師")+SUMIFS($AR:$AR,$B:$B,"その他職員"))</f>
        <v>0</v>
      </c>
      <c r="D15" s="503"/>
      <c r="E15" s="490">
        <f>ROUND(SUMIF($B$29:$B$178,E11,$AR$29:$AR$178),1)</f>
        <v>0</v>
      </c>
      <c r="F15" s="492"/>
      <c r="G15" s="527">
        <f>ROUND(SUMIF($B$29:$B$178,G11,$AR$29:$AR$178),1)</f>
        <v>0</v>
      </c>
      <c r="H15" s="527"/>
      <c r="I15" s="527"/>
      <c r="J15" s="490">
        <f>ROUND(SUMIF($B$29:$B$178,J11,$AR$29:$AR$178),1)</f>
        <v>0</v>
      </c>
      <c r="K15" s="491"/>
      <c r="L15" s="491"/>
      <c r="M15" s="491"/>
      <c r="N15" s="491"/>
      <c r="O15" s="492"/>
      <c r="P15" s="490">
        <f>ROUND(SUMIF($B$29:$B$178,P11,$AR$29:$AR$178),1)</f>
        <v>0</v>
      </c>
      <c r="Q15" s="491"/>
      <c r="R15" s="491"/>
      <c r="S15" s="491"/>
      <c r="T15" s="491"/>
      <c r="U15" s="492"/>
      <c r="V15" s="490">
        <f>ROUND(SUMIF($B$29:$B$178,V11,$AR$29:$AR$178),1)</f>
        <v>0</v>
      </c>
      <c r="W15" s="491"/>
      <c r="X15" s="491"/>
      <c r="Y15" s="491"/>
      <c r="Z15" s="491"/>
      <c r="AA15" s="492"/>
      <c r="AB15" s="490">
        <f>ROUND(SUMIF($B$29:$B$178,AB11,$AR$29:$AR$178),1)</f>
        <v>0</v>
      </c>
      <c r="AC15" s="491"/>
      <c r="AD15" s="491"/>
      <c r="AE15" s="491"/>
      <c r="AF15" s="491"/>
      <c r="AG15" s="492"/>
      <c r="AH15" s="490">
        <f>ROUND(SUMIF($B$29:$B$178,AH11,$AR$29:$AR$178),1)</f>
        <v>0</v>
      </c>
      <c r="AI15" s="491"/>
      <c r="AJ15" s="491"/>
      <c r="AK15" s="491"/>
      <c r="AL15" s="491"/>
      <c r="AM15" s="492"/>
      <c r="AN15" s="490">
        <f>ROUND(SUMIF($B$29:$B$178,AN11,$AR$29:$AR$178),1)</f>
        <v>0</v>
      </c>
      <c r="AO15" s="492"/>
      <c r="AP15" s="490">
        <f>ROUND(SUMIF($B$29:$B$178,AP11,$AR$29:$AR$178),1)</f>
        <v>0</v>
      </c>
      <c r="AQ15" s="492"/>
      <c r="AR15" s="490">
        <f>SUMIF($B$29:$B$178,AR11,$AR$29:$AR$178)</f>
        <v>0</v>
      </c>
      <c r="AS15" s="492"/>
      <c r="AT15" s="290"/>
    </row>
    <row r="16" spans="1:46" s="285" customFormat="1" ht="18" customHeight="1">
      <c r="A16" s="279"/>
      <c r="B16" s="293" t="s">
        <v>413</v>
      </c>
      <c r="C16" s="522"/>
      <c r="D16" s="523"/>
      <c r="E16" s="524"/>
      <c r="F16" s="525"/>
      <c r="G16" s="526"/>
      <c r="H16" s="526"/>
      <c r="I16" s="526"/>
      <c r="J16" s="517"/>
      <c r="K16" s="518"/>
      <c r="L16" s="518"/>
      <c r="M16" s="518"/>
      <c r="N16" s="518"/>
      <c r="O16" s="519"/>
      <c r="P16" s="517"/>
      <c r="Q16" s="518"/>
      <c r="R16" s="518"/>
      <c r="S16" s="518"/>
      <c r="T16" s="518"/>
      <c r="U16" s="519"/>
      <c r="V16" s="517"/>
      <c r="W16" s="518"/>
      <c r="X16" s="518"/>
      <c r="Y16" s="518"/>
      <c r="Z16" s="518"/>
      <c r="AA16" s="519"/>
      <c r="AB16" s="517"/>
      <c r="AC16" s="518"/>
      <c r="AD16" s="518"/>
      <c r="AE16" s="518"/>
      <c r="AF16" s="518"/>
      <c r="AG16" s="519"/>
      <c r="AH16" s="517"/>
      <c r="AI16" s="518"/>
      <c r="AJ16" s="518"/>
      <c r="AK16" s="518"/>
      <c r="AL16" s="518"/>
      <c r="AM16" s="519"/>
      <c r="AN16" s="517"/>
      <c r="AO16" s="519"/>
      <c r="AP16" s="517"/>
      <c r="AQ16" s="519"/>
      <c r="AR16" s="517"/>
      <c r="AS16" s="519"/>
      <c r="AT16" s="290"/>
    </row>
    <row r="17" spans="1:51" s="285" customFormat="1" ht="7.5" customHeight="1">
      <c r="A17" s="279"/>
      <c r="B17" s="520"/>
      <c r="C17" s="520"/>
      <c r="D17" s="520"/>
      <c r="E17" s="520"/>
      <c r="F17" s="520"/>
      <c r="G17" s="520"/>
      <c r="H17" s="520"/>
      <c r="I17" s="294"/>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0"/>
    </row>
    <row r="18" spans="1:51" s="282" customFormat="1" ht="30" customHeight="1">
      <c r="A18" s="279"/>
      <c r="B18" s="521"/>
      <c r="C18" s="521"/>
      <c r="D18" s="521"/>
      <c r="E18" s="521"/>
      <c r="F18" s="521"/>
      <c r="G18" s="521"/>
      <c r="H18" s="521"/>
      <c r="I18" s="296" t="str">
        <f t="shared" ref="I18:AM18" si="7">IFERROR(IF(SUMIF($H:$H,"夜間　　",I:I)&gt;0,"🌙"&amp;CHAR(10)&amp;COUNTIFS($H:$H,"夜間　　",I:I,"&gt;0"),""),"")</f>
        <v/>
      </c>
      <c r="J18" s="296" t="str">
        <f t="shared" si="7"/>
        <v/>
      </c>
      <c r="K18" s="296" t="str">
        <f t="shared" si="7"/>
        <v/>
      </c>
      <c r="L18" s="296" t="str">
        <f t="shared" si="7"/>
        <v/>
      </c>
      <c r="M18" s="296" t="str">
        <f t="shared" si="7"/>
        <v/>
      </c>
      <c r="N18" s="296" t="str">
        <f t="shared" si="7"/>
        <v/>
      </c>
      <c r="O18" s="296" t="str">
        <f t="shared" si="7"/>
        <v/>
      </c>
      <c r="P18" s="296" t="str">
        <f t="shared" si="7"/>
        <v/>
      </c>
      <c r="Q18" s="296" t="str">
        <f t="shared" si="7"/>
        <v/>
      </c>
      <c r="R18" s="296" t="str">
        <f t="shared" si="7"/>
        <v/>
      </c>
      <c r="S18" s="296" t="str">
        <f t="shared" si="7"/>
        <v/>
      </c>
      <c r="T18" s="296" t="str">
        <f t="shared" si="7"/>
        <v/>
      </c>
      <c r="U18" s="296" t="str">
        <f t="shared" si="7"/>
        <v/>
      </c>
      <c r="V18" s="296" t="str">
        <f t="shared" si="7"/>
        <v/>
      </c>
      <c r="W18" s="296" t="str">
        <f t="shared" si="7"/>
        <v/>
      </c>
      <c r="X18" s="296" t="str">
        <f t="shared" si="7"/>
        <v/>
      </c>
      <c r="Y18" s="296" t="str">
        <f t="shared" si="7"/>
        <v/>
      </c>
      <c r="Z18" s="296" t="str">
        <f t="shared" si="7"/>
        <v/>
      </c>
      <c r="AA18" s="296" t="str">
        <f t="shared" si="7"/>
        <v/>
      </c>
      <c r="AB18" s="296" t="str">
        <f t="shared" si="7"/>
        <v/>
      </c>
      <c r="AC18" s="296" t="str">
        <f t="shared" si="7"/>
        <v/>
      </c>
      <c r="AD18" s="296" t="str">
        <f t="shared" si="7"/>
        <v/>
      </c>
      <c r="AE18" s="296" t="str">
        <f t="shared" si="7"/>
        <v/>
      </c>
      <c r="AF18" s="296" t="str">
        <f t="shared" si="7"/>
        <v/>
      </c>
      <c r="AG18" s="296" t="str">
        <f t="shared" si="7"/>
        <v/>
      </c>
      <c r="AH18" s="296" t="str">
        <f t="shared" si="7"/>
        <v/>
      </c>
      <c r="AI18" s="296" t="str">
        <f t="shared" si="7"/>
        <v/>
      </c>
      <c r="AJ18" s="296" t="str">
        <f t="shared" si="7"/>
        <v/>
      </c>
      <c r="AK18" s="296" t="str">
        <f t="shared" si="7"/>
        <v/>
      </c>
      <c r="AL18" s="296" t="str">
        <f t="shared" si="7"/>
        <v/>
      </c>
      <c r="AM18" s="296" t="str">
        <f t="shared" si="7"/>
        <v/>
      </c>
      <c r="AN18" s="278"/>
      <c r="AO18" s="284"/>
      <c r="AP18" s="279"/>
      <c r="AQ18" s="279"/>
      <c r="AR18" s="284"/>
      <c r="AS18" s="284"/>
      <c r="AT18" s="283"/>
    </row>
    <row r="19" spans="1:51" s="282" customFormat="1" ht="15" customHeight="1">
      <c r="A19" s="561" t="s">
        <v>414</v>
      </c>
      <c r="B19" s="489" t="s">
        <v>415</v>
      </c>
      <c r="C19" s="562" t="s">
        <v>416</v>
      </c>
      <c r="D19" s="563"/>
      <c r="E19" s="553" t="s">
        <v>417</v>
      </c>
      <c r="F19" s="485" t="s">
        <v>418</v>
      </c>
      <c r="G19" s="509"/>
      <c r="H19" s="486"/>
      <c r="I19" s="514" t="s">
        <v>419</v>
      </c>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6"/>
      <c r="AN19" s="552" t="s">
        <v>420</v>
      </c>
      <c r="AO19" s="553" t="s">
        <v>421</v>
      </c>
      <c r="AP19" s="554" t="s">
        <v>422</v>
      </c>
      <c r="AQ19" s="555"/>
      <c r="AR19" s="553" t="s">
        <v>423</v>
      </c>
      <c r="AS19" s="553"/>
      <c r="AT19" s="283"/>
    </row>
    <row r="20" spans="1:51" s="282" customFormat="1" ht="15" customHeight="1">
      <c r="A20" s="561"/>
      <c r="B20" s="489"/>
      <c r="C20" s="564"/>
      <c r="D20" s="565"/>
      <c r="E20" s="553"/>
      <c r="F20" s="510"/>
      <c r="G20" s="511"/>
      <c r="H20" s="512"/>
      <c r="I20" s="502" t="s">
        <v>424</v>
      </c>
      <c r="J20" s="560"/>
      <c r="K20" s="560"/>
      <c r="L20" s="560"/>
      <c r="M20" s="560"/>
      <c r="N20" s="560"/>
      <c r="O20" s="503"/>
      <c r="P20" s="489" t="s">
        <v>425</v>
      </c>
      <c r="Q20" s="489"/>
      <c r="R20" s="489"/>
      <c r="S20" s="489"/>
      <c r="T20" s="489"/>
      <c r="U20" s="489"/>
      <c r="V20" s="489"/>
      <c r="W20" s="489" t="s">
        <v>426</v>
      </c>
      <c r="X20" s="489"/>
      <c r="Y20" s="489"/>
      <c r="Z20" s="489"/>
      <c r="AA20" s="489"/>
      <c r="AB20" s="489"/>
      <c r="AC20" s="489"/>
      <c r="AD20" s="489" t="s">
        <v>427</v>
      </c>
      <c r="AE20" s="489"/>
      <c r="AF20" s="489"/>
      <c r="AG20" s="489"/>
      <c r="AH20" s="489"/>
      <c r="AI20" s="489"/>
      <c r="AJ20" s="489"/>
      <c r="AK20" s="489" t="str">
        <f>IF(AN3="暦月","第５週","")</f>
        <v>第５週</v>
      </c>
      <c r="AL20" s="489"/>
      <c r="AM20" s="489"/>
      <c r="AN20" s="552"/>
      <c r="AO20" s="553"/>
      <c r="AP20" s="556"/>
      <c r="AQ20" s="557"/>
      <c r="AR20" s="553"/>
      <c r="AS20" s="553"/>
      <c r="AT20" s="283"/>
    </row>
    <row r="21" spans="1:51" s="282" customFormat="1" ht="15" customHeight="1">
      <c r="A21" s="561"/>
      <c r="B21" s="489"/>
      <c r="C21" s="564"/>
      <c r="D21" s="565"/>
      <c r="E21" s="553"/>
      <c r="F21" s="510"/>
      <c r="G21" s="511"/>
      <c r="H21" s="512"/>
      <c r="I21" s="297">
        <f>DATE($P$2,$V$2,1)</f>
        <v>45901</v>
      </c>
      <c r="J21" s="297">
        <f>DATE($P$2,$V$2,2)</f>
        <v>45902</v>
      </c>
      <c r="K21" s="297">
        <f>DATE($P$2,$V$2,3)</f>
        <v>45903</v>
      </c>
      <c r="L21" s="297">
        <f>DATE($P$2,$V$2,4)</f>
        <v>45904</v>
      </c>
      <c r="M21" s="297">
        <f>DATE($P$2,$V$2,5)</f>
        <v>45905</v>
      </c>
      <c r="N21" s="297">
        <f>DATE($P$2,$V$2,6)</f>
        <v>45906</v>
      </c>
      <c r="O21" s="297">
        <f>DATE($P$2,$V$2,7)</f>
        <v>45907</v>
      </c>
      <c r="P21" s="297">
        <f>DATE($P$2,$V$2,8)</f>
        <v>45908</v>
      </c>
      <c r="Q21" s="297">
        <f>DATE($P$2,$V$2,9)</f>
        <v>45909</v>
      </c>
      <c r="R21" s="297">
        <f>DATE($P$2,$V$2,10)</f>
        <v>45910</v>
      </c>
      <c r="S21" s="297">
        <f>DATE($P$2,$V$2,11)</f>
        <v>45911</v>
      </c>
      <c r="T21" s="297">
        <f>DATE($P$2,$V$2,12)</f>
        <v>45912</v>
      </c>
      <c r="U21" s="297">
        <f>DATE($P$2,$V$2,13)</f>
        <v>45913</v>
      </c>
      <c r="V21" s="297">
        <f>DATE($P$2,$V$2,14)</f>
        <v>45914</v>
      </c>
      <c r="W21" s="297">
        <f>DATE($P$2,$V$2,15)</f>
        <v>45915</v>
      </c>
      <c r="X21" s="297">
        <f>DATE($P$2,$V$2,16)</f>
        <v>45916</v>
      </c>
      <c r="Y21" s="297">
        <f>DATE($P$2,$V$2,17)</f>
        <v>45917</v>
      </c>
      <c r="Z21" s="297">
        <f>DATE($P$2,$V$2,18)</f>
        <v>45918</v>
      </c>
      <c r="AA21" s="297">
        <f>DATE($P$2,$V$2,19)</f>
        <v>45919</v>
      </c>
      <c r="AB21" s="297">
        <f>DATE($P$2,$V$2,20)</f>
        <v>45920</v>
      </c>
      <c r="AC21" s="297">
        <f>DATE($P$2,$V$2,21)</f>
        <v>45921</v>
      </c>
      <c r="AD21" s="297">
        <f>DATE($P$2,$V$2,22)</f>
        <v>45922</v>
      </c>
      <c r="AE21" s="297">
        <f>DATE($P$2,$V$2,23)</f>
        <v>45923</v>
      </c>
      <c r="AF21" s="297">
        <f>DATE($P$2,$V$2,24)</f>
        <v>45924</v>
      </c>
      <c r="AG21" s="297">
        <f>DATE($P$2,$V$2,25)</f>
        <v>45925</v>
      </c>
      <c r="AH21" s="297">
        <f>DATE($P$2,$V$2,26)</f>
        <v>45926</v>
      </c>
      <c r="AI21" s="297">
        <f>DATE($P$2,$V$2,27)</f>
        <v>45927</v>
      </c>
      <c r="AJ21" s="297">
        <f>DATE($P$2,$V$2,28)</f>
        <v>45928</v>
      </c>
      <c r="AK21" s="297">
        <f>IF(AN3="暦月",IF(DAY(EOMONTH(I21,0))&lt;29,"",DATE($P$2,$V$2,29)),"")</f>
        <v>45929</v>
      </c>
      <c r="AL21" s="297">
        <f>IF(AN3="暦月",IF(DAY(EOMONTH(I21,0))&lt;30,"",DATE($P$2,$V$2,30)),"")</f>
        <v>45930</v>
      </c>
      <c r="AM21" s="297" t="str">
        <f>IF(AN3="暦月",IF(DAY(EOMONTH(I21,0))&lt;31,"",DATE($P$2,$V$2,31)),"")</f>
        <v/>
      </c>
      <c r="AN21" s="552"/>
      <c r="AO21" s="553"/>
      <c r="AP21" s="556"/>
      <c r="AQ21" s="557"/>
      <c r="AR21" s="553"/>
      <c r="AS21" s="553"/>
      <c r="AT21" s="283"/>
    </row>
    <row r="22" spans="1:51" s="282" customFormat="1" ht="15" customHeight="1">
      <c r="A22" s="561"/>
      <c r="B22" s="489"/>
      <c r="C22" s="566"/>
      <c r="D22" s="567"/>
      <c r="E22" s="553"/>
      <c r="F22" s="487"/>
      <c r="G22" s="513"/>
      <c r="H22" s="488"/>
      <c r="I22" s="298">
        <f>DATE($P$2,$V$2,1)</f>
        <v>45901</v>
      </c>
      <c r="J22" s="298">
        <f>DATE($P$2,$V$2,2)</f>
        <v>45902</v>
      </c>
      <c r="K22" s="298">
        <f>DATE($P$2,$V$2,3)</f>
        <v>45903</v>
      </c>
      <c r="L22" s="298">
        <f>DATE($P$2,$V$2,4)</f>
        <v>45904</v>
      </c>
      <c r="M22" s="298">
        <f>DATE($P$2,$V$2,5)</f>
        <v>45905</v>
      </c>
      <c r="N22" s="298">
        <f>DATE($P$2,$V$2,6)</f>
        <v>45906</v>
      </c>
      <c r="O22" s="298">
        <f>DATE($P$2,$V$2,7)</f>
        <v>45907</v>
      </c>
      <c r="P22" s="298">
        <f>DATE($P$2,$V$2,8)</f>
        <v>45908</v>
      </c>
      <c r="Q22" s="298">
        <f>DATE($P$2,$V$2,9)</f>
        <v>45909</v>
      </c>
      <c r="R22" s="298">
        <f>DATE($P$2,$V$2,10)</f>
        <v>45910</v>
      </c>
      <c r="S22" s="298">
        <f>DATE($P$2,$V$2,11)</f>
        <v>45911</v>
      </c>
      <c r="T22" s="298">
        <f>DATE($P$2,$V$2,12)</f>
        <v>45912</v>
      </c>
      <c r="U22" s="298">
        <f>DATE($P$2,$V$2,13)</f>
        <v>45913</v>
      </c>
      <c r="V22" s="298">
        <f>DATE($P$2,$V$2,14)</f>
        <v>45914</v>
      </c>
      <c r="W22" s="298">
        <f>DATE($P$2,$V$2,15)</f>
        <v>45915</v>
      </c>
      <c r="X22" s="298">
        <f>DATE($P$2,$V$2,16)</f>
        <v>45916</v>
      </c>
      <c r="Y22" s="298">
        <f>DATE($P$2,$V$2,17)</f>
        <v>45917</v>
      </c>
      <c r="Z22" s="298">
        <f>DATE($P$2,$V$2,18)</f>
        <v>45918</v>
      </c>
      <c r="AA22" s="298">
        <f>DATE($P$2,$V$2,19)</f>
        <v>45919</v>
      </c>
      <c r="AB22" s="298">
        <f>DATE($P$2,$V$2,20)</f>
        <v>45920</v>
      </c>
      <c r="AC22" s="298">
        <f>DATE($P$2,$V$2,21)</f>
        <v>45921</v>
      </c>
      <c r="AD22" s="298">
        <f>DATE($P$2,$V$2,22)</f>
        <v>45922</v>
      </c>
      <c r="AE22" s="298">
        <f>DATE($P$2,$V$2,23)</f>
        <v>45923</v>
      </c>
      <c r="AF22" s="298">
        <f>DATE($P$2,$V$2,24)</f>
        <v>45924</v>
      </c>
      <c r="AG22" s="298">
        <f>DATE($P$2,$V$2,25)</f>
        <v>45925</v>
      </c>
      <c r="AH22" s="298">
        <f>DATE($P$2,$V$2,26)</f>
        <v>45926</v>
      </c>
      <c r="AI22" s="298">
        <f>DATE($P$2,$V$2,27)</f>
        <v>45927</v>
      </c>
      <c r="AJ22" s="298">
        <f>DATE($P$2,$V$2,28)</f>
        <v>45928</v>
      </c>
      <c r="AK22" s="298">
        <f>IF(AN3="暦月",IF(DAY(EOMONTH(I22,0))&lt;29,"",DATE($P$2,$V$2,29)),"")</f>
        <v>45929</v>
      </c>
      <c r="AL22" s="298">
        <f>IF(AN3="暦月",IF(DAY(EOMONTH(I22,0))&lt;30,"",DATE($P$2,$V$2,30)),"")</f>
        <v>45930</v>
      </c>
      <c r="AM22" s="298" t="str">
        <f>IF(AN3="暦月",IF(DAY(EOMONTH(I22,0))&lt;31,"",DATE($P$2,$V$2,31)),"")</f>
        <v/>
      </c>
      <c r="AN22" s="552"/>
      <c r="AO22" s="553"/>
      <c r="AP22" s="558"/>
      <c r="AQ22" s="559"/>
      <c r="AR22" s="553"/>
      <c r="AS22" s="553"/>
      <c r="AT22" s="283"/>
      <c r="AU22" s="502" t="s">
        <v>412</v>
      </c>
      <c r="AV22" s="503"/>
      <c r="AX22" s="502" t="s">
        <v>428</v>
      </c>
      <c r="AY22" s="503"/>
    </row>
    <row r="23" spans="1:51" s="282" customFormat="1" ht="12" customHeight="1">
      <c r="A23" s="439" t="s">
        <v>537</v>
      </c>
      <c r="B23" s="442" t="s">
        <v>480</v>
      </c>
      <c r="C23" s="445" t="s">
        <v>445</v>
      </c>
      <c r="D23" s="448" t="s">
        <v>429</v>
      </c>
      <c r="E23" s="353" t="s">
        <v>491</v>
      </c>
      <c r="F23" s="451" t="s">
        <v>539</v>
      </c>
      <c r="G23" s="452"/>
      <c r="H23" s="354" t="s">
        <v>430</v>
      </c>
      <c r="I23" s="355"/>
      <c r="J23" s="355" t="s">
        <v>542</v>
      </c>
      <c r="K23" s="355" t="s">
        <v>542</v>
      </c>
      <c r="L23" s="355" t="s">
        <v>542</v>
      </c>
      <c r="M23" s="355" t="s">
        <v>544</v>
      </c>
      <c r="N23" s="355" t="s">
        <v>542</v>
      </c>
      <c r="O23" s="355" t="s">
        <v>545</v>
      </c>
      <c r="P23" s="355" t="s">
        <v>545</v>
      </c>
      <c r="Q23" s="355" t="s">
        <v>545</v>
      </c>
      <c r="R23" s="355" t="s">
        <v>545</v>
      </c>
      <c r="S23" s="355" t="s">
        <v>545</v>
      </c>
      <c r="T23" s="355" t="s">
        <v>545</v>
      </c>
      <c r="U23" s="355" t="s">
        <v>545</v>
      </c>
      <c r="V23" s="355" t="s">
        <v>545</v>
      </c>
      <c r="W23" s="355" t="s">
        <v>545</v>
      </c>
      <c r="X23" s="355" t="s">
        <v>545</v>
      </c>
      <c r="Y23" s="355" t="s">
        <v>545</v>
      </c>
      <c r="Z23" s="355" t="s">
        <v>545</v>
      </c>
      <c r="AA23" s="355" t="s">
        <v>545</v>
      </c>
      <c r="AB23" s="355" t="s">
        <v>545</v>
      </c>
      <c r="AC23" s="355" t="s">
        <v>545</v>
      </c>
      <c r="AD23" s="355" t="s">
        <v>545</v>
      </c>
      <c r="AE23" s="355" t="s">
        <v>545</v>
      </c>
      <c r="AF23" s="355" t="s">
        <v>545</v>
      </c>
      <c r="AG23" s="355" t="s">
        <v>545</v>
      </c>
      <c r="AH23" s="355" t="s">
        <v>545</v>
      </c>
      <c r="AI23" s="355" t="s">
        <v>545</v>
      </c>
      <c r="AJ23" s="355" t="s">
        <v>545</v>
      </c>
      <c r="AK23" s="355" t="s">
        <v>545</v>
      </c>
      <c r="AL23" s="355" t="s">
        <v>545</v>
      </c>
      <c r="AM23" s="355" t="s">
        <v>545</v>
      </c>
      <c r="AN23" s="457">
        <f>+SUM(I24:AM25)</f>
        <v>40</v>
      </c>
      <c r="AO23" s="460">
        <v>40</v>
      </c>
      <c r="AP23" s="463"/>
      <c r="AQ23" s="464"/>
      <c r="AR23" s="460">
        <v>1</v>
      </c>
      <c r="AS23" s="435"/>
      <c r="AT23" s="438"/>
      <c r="AU23" s="303" t="s">
        <v>431</v>
      </c>
      <c r="AV23" s="303" t="s">
        <v>432</v>
      </c>
      <c r="AX23" s="303" t="s">
        <v>433</v>
      </c>
      <c r="AY23" s="303" t="s">
        <v>434</v>
      </c>
    </row>
    <row r="24" spans="1:51" s="282" customFormat="1" ht="12" customHeight="1">
      <c r="A24" s="440"/>
      <c r="B24" s="443"/>
      <c r="C24" s="446"/>
      <c r="D24" s="449"/>
      <c r="E24" s="356"/>
      <c r="F24" s="453"/>
      <c r="G24" s="454"/>
      <c r="H24" s="357" t="s">
        <v>435</v>
      </c>
      <c r="I24" s="358"/>
      <c r="J24" s="358">
        <v>8</v>
      </c>
      <c r="K24" s="358">
        <v>8</v>
      </c>
      <c r="L24" s="358">
        <v>8</v>
      </c>
      <c r="M24" s="358">
        <v>8</v>
      </c>
      <c r="N24" s="358">
        <v>8</v>
      </c>
      <c r="O24" s="355" t="s">
        <v>545</v>
      </c>
      <c r="P24" s="358" t="s">
        <v>545</v>
      </c>
      <c r="Q24" s="358" t="s">
        <v>545</v>
      </c>
      <c r="R24" s="358" t="s">
        <v>545</v>
      </c>
      <c r="S24" s="358" t="s">
        <v>545</v>
      </c>
      <c r="T24" s="358" t="s">
        <v>545</v>
      </c>
      <c r="U24" s="358" t="s">
        <v>545</v>
      </c>
      <c r="V24" s="358" t="s">
        <v>545</v>
      </c>
      <c r="W24" s="358" t="s">
        <v>545</v>
      </c>
      <c r="X24" s="358" t="s">
        <v>545</v>
      </c>
      <c r="Y24" s="358" t="s">
        <v>545</v>
      </c>
      <c r="Z24" s="358" t="s">
        <v>545</v>
      </c>
      <c r="AA24" s="358" t="s">
        <v>545</v>
      </c>
      <c r="AB24" s="358" t="s">
        <v>545</v>
      </c>
      <c r="AC24" s="358" t="s">
        <v>545</v>
      </c>
      <c r="AD24" s="358" t="s">
        <v>545</v>
      </c>
      <c r="AE24" s="358" t="s">
        <v>545</v>
      </c>
      <c r="AF24" s="358" t="s">
        <v>545</v>
      </c>
      <c r="AG24" s="358" t="s">
        <v>545</v>
      </c>
      <c r="AH24" s="358" t="s">
        <v>545</v>
      </c>
      <c r="AI24" s="358" t="s">
        <v>545</v>
      </c>
      <c r="AJ24" s="358" t="s">
        <v>545</v>
      </c>
      <c r="AK24" s="358" t="s">
        <v>545</v>
      </c>
      <c r="AL24" s="358" t="s">
        <v>545</v>
      </c>
      <c r="AM24" s="358" t="s">
        <v>545</v>
      </c>
      <c r="AN24" s="458"/>
      <c r="AO24" s="461"/>
      <c r="AP24" s="465"/>
      <c r="AQ24" s="466"/>
      <c r="AR24" s="461"/>
      <c r="AS24" s="436"/>
      <c r="AT24" s="438"/>
      <c r="AU24" s="307" t="str">
        <f>IFERROR(IF($D23="□",($AO23/$AK$6),($AO23/$AK$8)),"")</f>
        <v/>
      </c>
      <c r="AV24" s="307" t="str">
        <f>IFERROR(IF($D23="□",($AN23/$AO$6),($AN23/$AO$8)),"")</f>
        <v/>
      </c>
      <c r="AX24" s="307" t="s">
        <v>523</v>
      </c>
      <c r="AY24" s="307" t="s">
        <v>523</v>
      </c>
    </row>
    <row r="25" spans="1:51" s="282" customFormat="1" ht="12" customHeight="1">
      <c r="A25" s="441"/>
      <c r="B25" s="444"/>
      <c r="C25" s="447"/>
      <c r="D25" s="450"/>
      <c r="E25" s="356"/>
      <c r="F25" s="455"/>
      <c r="G25" s="456"/>
      <c r="H25" s="308"/>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459"/>
      <c r="AO25" s="462"/>
      <c r="AP25" s="467"/>
      <c r="AQ25" s="468"/>
      <c r="AR25" s="462"/>
      <c r="AS25" s="437"/>
      <c r="AT25" s="438"/>
      <c r="AU25" s="310"/>
      <c r="AV25" s="310"/>
      <c r="AX25" s="310"/>
      <c r="AY25" s="310"/>
    </row>
    <row r="26" spans="1:51" s="282" customFormat="1" ht="12" customHeight="1">
      <c r="A26" s="439" t="s">
        <v>537</v>
      </c>
      <c r="B26" s="442" t="s">
        <v>481</v>
      </c>
      <c r="C26" s="445" t="s">
        <v>447</v>
      </c>
      <c r="D26" s="448" t="s">
        <v>429</v>
      </c>
      <c r="E26" s="353" t="s">
        <v>487</v>
      </c>
      <c r="F26" s="451" t="s">
        <v>540</v>
      </c>
      <c r="G26" s="452"/>
      <c r="H26" s="354" t="s">
        <v>430</v>
      </c>
      <c r="I26" s="355"/>
      <c r="J26" s="355" t="s">
        <v>543</v>
      </c>
      <c r="K26" s="355" t="s">
        <v>543</v>
      </c>
      <c r="L26" s="355" t="s">
        <v>544</v>
      </c>
      <c r="M26" s="355" t="s">
        <v>543</v>
      </c>
      <c r="N26" s="355" t="s">
        <v>543</v>
      </c>
      <c r="O26" s="355" t="s">
        <v>545</v>
      </c>
      <c r="P26" s="355" t="s">
        <v>545</v>
      </c>
      <c r="Q26" s="355" t="s">
        <v>545</v>
      </c>
      <c r="R26" s="355" t="s">
        <v>545</v>
      </c>
      <c r="S26" s="355" t="s">
        <v>545</v>
      </c>
      <c r="T26" s="355" t="s">
        <v>545</v>
      </c>
      <c r="U26" s="355" t="s">
        <v>545</v>
      </c>
      <c r="V26" s="355" t="s">
        <v>545</v>
      </c>
      <c r="W26" s="355" t="s">
        <v>545</v>
      </c>
      <c r="X26" s="355" t="s">
        <v>545</v>
      </c>
      <c r="Y26" s="355" t="s">
        <v>545</v>
      </c>
      <c r="Z26" s="355" t="s">
        <v>545</v>
      </c>
      <c r="AA26" s="355" t="s">
        <v>545</v>
      </c>
      <c r="AB26" s="355" t="s">
        <v>545</v>
      </c>
      <c r="AC26" s="355" t="s">
        <v>545</v>
      </c>
      <c r="AD26" s="355" t="s">
        <v>545</v>
      </c>
      <c r="AE26" s="355" t="s">
        <v>545</v>
      </c>
      <c r="AF26" s="355" t="s">
        <v>545</v>
      </c>
      <c r="AG26" s="355" t="s">
        <v>545</v>
      </c>
      <c r="AH26" s="355" t="s">
        <v>545</v>
      </c>
      <c r="AI26" s="355" t="s">
        <v>545</v>
      </c>
      <c r="AJ26" s="355" t="s">
        <v>545</v>
      </c>
      <c r="AK26" s="355" t="s">
        <v>545</v>
      </c>
      <c r="AL26" s="355" t="s">
        <v>545</v>
      </c>
      <c r="AM26" s="355" t="s">
        <v>545</v>
      </c>
      <c r="AN26" s="457">
        <f>+SUM(I27:AM28)</f>
        <v>20</v>
      </c>
      <c r="AO26" s="460">
        <f>IF($AN$3="４週",AN26/4,AN26/(DAY(EOMONTH($I$21,0))/7))</f>
        <v>4.666666666666667</v>
      </c>
      <c r="AP26" s="469" t="s">
        <v>538</v>
      </c>
      <c r="AQ26" s="470"/>
      <c r="AR26" s="460">
        <v>0.5</v>
      </c>
      <c r="AS26" s="435"/>
      <c r="AT26" s="438"/>
      <c r="AU26" s="303" t="s">
        <v>431</v>
      </c>
      <c r="AV26" s="303" t="s">
        <v>432</v>
      </c>
      <c r="AX26" s="303" t="s">
        <v>433</v>
      </c>
      <c r="AY26" s="303" t="s">
        <v>434</v>
      </c>
    </row>
    <row r="27" spans="1:51" s="282" customFormat="1" ht="12" customHeight="1">
      <c r="A27" s="440"/>
      <c r="B27" s="443"/>
      <c r="C27" s="446"/>
      <c r="D27" s="449"/>
      <c r="E27" s="356"/>
      <c r="F27" s="453"/>
      <c r="G27" s="454"/>
      <c r="H27" s="357" t="s">
        <v>435</v>
      </c>
      <c r="I27" s="358"/>
      <c r="J27" s="358">
        <v>4</v>
      </c>
      <c r="K27" s="358">
        <v>4</v>
      </c>
      <c r="L27" s="358">
        <v>4</v>
      </c>
      <c r="M27" s="358">
        <v>4</v>
      </c>
      <c r="N27" s="358">
        <v>4</v>
      </c>
      <c r="O27" s="355" t="s">
        <v>545</v>
      </c>
      <c r="P27" s="358" t="s">
        <v>545</v>
      </c>
      <c r="Q27" s="358" t="s">
        <v>545</v>
      </c>
      <c r="R27" s="358" t="s">
        <v>545</v>
      </c>
      <c r="S27" s="358" t="s">
        <v>545</v>
      </c>
      <c r="T27" s="358" t="s">
        <v>545</v>
      </c>
      <c r="U27" s="358" t="s">
        <v>545</v>
      </c>
      <c r="V27" s="358" t="s">
        <v>545</v>
      </c>
      <c r="W27" s="358" t="s">
        <v>545</v>
      </c>
      <c r="X27" s="358" t="s">
        <v>545</v>
      </c>
      <c r="Y27" s="358" t="s">
        <v>545</v>
      </c>
      <c r="Z27" s="358" t="s">
        <v>545</v>
      </c>
      <c r="AA27" s="358" t="s">
        <v>545</v>
      </c>
      <c r="AB27" s="358" t="s">
        <v>545</v>
      </c>
      <c r="AC27" s="358" t="s">
        <v>545</v>
      </c>
      <c r="AD27" s="358" t="s">
        <v>545</v>
      </c>
      <c r="AE27" s="358" t="s">
        <v>545</v>
      </c>
      <c r="AF27" s="358" t="s">
        <v>545</v>
      </c>
      <c r="AG27" s="358" t="s">
        <v>545</v>
      </c>
      <c r="AH27" s="358" t="s">
        <v>545</v>
      </c>
      <c r="AI27" s="358" t="s">
        <v>545</v>
      </c>
      <c r="AJ27" s="358" t="s">
        <v>545</v>
      </c>
      <c r="AK27" s="358" t="s">
        <v>545</v>
      </c>
      <c r="AL27" s="358" t="s">
        <v>545</v>
      </c>
      <c r="AM27" s="358" t="s">
        <v>545</v>
      </c>
      <c r="AN27" s="458"/>
      <c r="AO27" s="461"/>
      <c r="AP27" s="471"/>
      <c r="AQ27" s="472"/>
      <c r="AR27" s="461"/>
      <c r="AS27" s="436"/>
      <c r="AT27" s="438"/>
      <c r="AU27" s="307" t="str">
        <f>IFERROR(IF($D26="□",($AO26/$AK$6),($AO26/$AK$8)),"")</f>
        <v/>
      </c>
      <c r="AV27" s="307" t="str">
        <f>IFERROR(IF($D26="□",($AN26/$AO$6),($AN26/$AO$8)),"")</f>
        <v/>
      </c>
      <c r="AX27" s="307" t="s">
        <v>523</v>
      </c>
      <c r="AY27" s="307" t="s">
        <v>523</v>
      </c>
    </row>
    <row r="28" spans="1:51" s="282" customFormat="1" ht="12" customHeight="1">
      <c r="A28" s="441"/>
      <c r="B28" s="444"/>
      <c r="C28" s="447"/>
      <c r="D28" s="450"/>
      <c r="E28" s="356"/>
      <c r="F28" s="455"/>
      <c r="G28" s="456"/>
      <c r="H28" s="308"/>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459"/>
      <c r="AO28" s="462"/>
      <c r="AP28" s="473"/>
      <c r="AQ28" s="474"/>
      <c r="AR28" s="462"/>
      <c r="AS28" s="437"/>
      <c r="AT28" s="438"/>
      <c r="AU28" s="310"/>
      <c r="AV28" s="310"/>
      <c r="AX28" s="310"/>
      <c r="AY28" s="310"/>
    </row>
    <row r="29" spans="1:51" s="282" customFormat="1" ht="12" customHeight="1">
      <c r="A29" s="439">
        <v>1</v>
      </c>
      <c r="B29" s="528"/>
      <c r="C29" s="531"/>
      <c r="D29" s="534" t="s">
        <v>429</v>
      </c>
      <c r="E29" s="299"/>
      <c r="F29" s="537"/>
      <c r="G29" s="538"/>
      <c r="H29" s="300" t="s">
        <v>430</v>
      </c>
      <c r="I29" s="301"/>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543">
        <f>+SUM(I30:AM31)</f>
        <v>0</v>
      </c>
      <c r="AO29" s="435">
        <f>IF($AN$3="４週",AN29/4,AN29/(DAY(EOMONTH($I$21,0))/7))</f>
        <v>0</v>
      </c>
      <c r="AP29" s="546"/>
      <c r="AQ29" s="547"/>
      <c r="AR29" s="435" t="str">
        <f>IF($AN$3="４週",AU30,AV30)</f>
        <v/>
      </c>
      <c r="AS29" s="435"/>
      <c r="AT29" s="438"/>
      <c r="AU29" s="303" t="s">
        <v>431</v>
      </c>
      <c r="AV29" s="303" t="s">
        <v>432</v>
      </c>
      <c r="AX29" s="303" t="s">
        <v>433</v>
      </c>
      <c r="AY29" s="303" t="s">
        <v>434</v>
      </c>
    </row>
    <row r="30" spans="1:51" s="282" customFormat="1" ht="12" customHeight="1">
      <c r="A30" s="440"/>
      <c r="B30" s="529"/>
      <c r="C30" s="532"/>
      <c r="D30" s="535"/>
      <c r="E30" s="304"/>
      <c r="F30" s="539"/>
      <c r="G30" s="540"/>
      <c r="H30" s="305" t="s">
        <v>435</v>
      </c>
      <c r="I30" s="306" t="str">
        <f>IFERROR(VLOOKUP(I29,'P1（シフト記号表）'!$B:$Z,23,FALSE),"")</f>
        <v/>
      </c>
      <c r="J30" s="306" t="str">
        <f>IFERROR(VLOOKUP(J29,'P1（シフト記号表）'!$B:$Z,23,FALSE),"")</f>
        <v/>
      </c>
      <c r="K30" s="306" t="str">
        <f>IFERROR(VLOOKUP(K29,'P1（シフト記号表）'!$B:$Z,23,FALSE),"")</f>
        <v/>
      </c>
      <c r="L30" s="306" t="str">
        <f>IFERROR(VLOOKUP(L29,'P1（シフト記号表）'!$B:$Z,23,FALSE),"")</f>
        <v/>
      </c>
      <c r="M30" s="306" t="str">
        <f>IFERROR(VLOOKUP(M29,'P1（シフト記号表）'!$B:$Z,23,FALSE),"")</f>
        <v/>
      </c>
      <c r="N30" s="306" t="str">
        <f>IFERROR(VLOOKUP(N29,'P1（シフト記号表）'!$B:$Z,23,FALSE),"")</f>
        <v/>
      </c>
      <c r="O30" s="306" t="str">
        <f>IFERROR(VLOOKUP(O29,'P1（シフト記号表）'!$B:$Z,23,FALSE),"")</f>
        <v/>
      </c>
      <c r="P30" s="306" t="str">
        <f>IFERROR(VLOOKUP(P29,'P1（シフト記号表）'!$B:$Z,23,FALSE),"")</f>
        <v/>
      </c>
      <c r="Q30" s="306" t="str">
        <f>IFERROR(VLOOKUP(Q29,'P1（シフト記号表）'!$B:$Z,23,FALSE),"")</f>
        <v/>
      </c>
      <c r="R30" s="306" t="str">
        <f>IFERROR(VLOOKUP(R29,'P1（シフト記号表）'!$B:$Z,23,FALSE),"")</f>
        <v/>
      </c>
      <c r="S30" s="306" t="str">
        <f>IFERROR(VLOOKUP(S29,'P1（シフト記号表）'!$B:$Z,23,FALSE),"")</f>
        <v/>
      </c>
      <c r="T30" s="306" t="str">
        <f>IFERROR(VLOOKUP(T29,'P1（シフト記号表）'!$B:$Z,23,FALSE),"")</f>
        <v/>
      </c>
      <c r="U30" s="306" t="str">
        <f>IFERROR(VLOOKUP(U29,'P1（シフト記号表）'!$B:$Z,23,FALSE),"")</f>
        <v/>
      </c>
      <c r="V30" s="306" t="str">
        <f>IFERROR(VLOOKUP(V29,'P1（シフト記号表）'!$B:$Z,23,FALSE),"")</f>
        <v/>
      </c>
      <c r="W30" s="306" t="str">
        <f>IFERROR(VLOOKUP(W29,'P1（シフト記号表）'!$B:$Z,23,FALSE),"")</f>
        <v/>
      </c>
      <c r="X30" s="306" t="str">
        <f>IFERROR(VLOOKUP(X29,'P1（シフト記号表）'!$B:$Z,23,FALSE),"")</f>
        <v/>
      </c>
      <c r="Y30" s="306" t="str">
        <f>IFERROR(VLOOKUP(Y29,'P1（シフト記号表）'!$B:$Z,23,FALSE),"")</f>
        <v/>
      </c>
      <c r="Z30" s="306" t="str">
        <f>IFERROR(VLOOKUP(Z29,'P1（シフト記号表）'!$B:$Z,23,FALSE),"")</f>
        <v/>
      </c>
      <c r="AA30" s="306" t="str">
        <f>IFERROR(VLOOKUP(AA29,'P1（シフト記号表）'!$B:$Z,23,FALSE),"")</f>
        <v/>
      </c>
      <c r="AB30" s="306" t="str">
        <f>IFERROR(VLOOKUP(AB29,'P1（シフト記号表）'!$B:$Z,23,FALSE),"")</f>
        <v/>
      </c>
      <c r="AC30" s="306" t="str">
        <f>IFERROR(VLOOKUP(AC29,'P1（シフト記号表）'!$B:$Z,23,FALSE),"")</f>
        <v/>
      </c>
      <c r="AD30" s="306" t="str">
        <f>IFERROR(VLOOKUP(AD29,'P1（シフト記号表）'!$B:$Z,23,FALSE),"")</f>
        <v/>
      </c>
      <c r="AE30" s="306" t="str">
        <f>IFERROR(VLOOKUP(AE29,'P1（シフト記号表）'!$B:$Z,23,FALSE),"")</f>
        <v/>
      </c>
      <c r="AF30" s="306" t="str">
        <f>IFERROR(VLOOKUP(AF29,'P1（シフト記号表）'!$B:$Z,23,FALSE),"")</f>
        <v/>
      </c>
      <c r="AG30" s="306" t="str">
        <f>IFERROR(VLOOKUP(AG29,'P1（シフト記号表）'!$B:$Z,23,FALSE),"")</f>
        <v/>
      </c>
      <c r="AH30" s="306" t="str">
        <f>IFERROR(VLOOKUP(AH29,'P1（シフト記号表）'!$B:$Z,23,FALSE),"")</f>
        <v/>
      </c>
      <c r="AI30" s="306" t="str">
        <f>IFERROR(VLOOKUP(AI29,'P1（シフト記号表）'!$B:$Z,23,FALSE),"")</f>
        <v/>
      </c>
      <c r="AJ30" s="306" t="str">
        <f>IFERROR(VLOOKUP(AJ29,'P1（シフト記号表）'!$B:$Z,23,FALSE),"")</f>
        <v/>
      </c>
      <c r="AK30" s="306" t="str">
        <f>IFERROR(VLOOKUP(AK29,'P1（シフト記号表）'!$B:$Z,23,FALSE),"")</f>
        <v/>
      </c>
      <c r="AL30" s="306" t="str">
        <f>IFERROR(VLOOKUP(AL29,'P1（シフト記号表）'!$B:$Z,23,FALSE),"")</f>
        <v/>
      </c>
      <c r="AM30" s="306" t="str">
        <f>IFERROR(VLOOKUP(AM29,'P1（シフト記号表）'!$B:$Z,23,FALSE),"")</f>
        <v/>
      </c>
      <c r="AN30" s="544"/>
      <c r="AO30" s="436"/>
      <c r="AP30" s="548"/>
      <c r="AQ30" s="549"/>
      <c r="AR30" s="436"/>
      <c r="AS30" s="436"/>
      <c r="AT30" s="438"/>
      <c r="AU30" s="307" t="str">
        <f>IFERROR(IF($D29="□",($AO29/$AK$6),($AO29/$AK$8)),"")</f>
        <v/>
      </c>
      <c r="AV30" s="307" t="str">
        <f>IFERROR(IF($D29="□",($AN29/$AO$6),($AN29/$AO$8)),"")</f>
        <v/>
      </c>
      <c r="AX30" s="307" t="s">
        <v>523</v>
      </c>
      <c r="AY30" s="307" t="s">
        <v>523</v>
      </c>
    </row>
    <row r="31" spans="1:51" s="282" customFormat="1" ht="12" customHeight="1">
      <c r="A31" s="441"/>
      <c r="B31" s="530"/>
      <c r="C31" s="533"/>
      <c r="D31" s="536"/>
      <c r="E31" s="304"/>
      <c r="F31" s="541"/>
      <c r="G31" s="542"/>
      <c r="H31" s="308"/>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545"/>
      <c r="AO31" s="437"/>
      <c r="AP31" s="550"/>
      <c r="AQ31" s="551"/>
      <c r="AR31" s="437"/>
      <c r="AS31" s="437"/>
      <c r="AT31" s="438"/>
      <c r="AU31" s="310"/>
      <c r="AV31" s="310"/>
      <c r="AX31" s="310"/>
      <c r="AY31" s="310"/>
    </row>
    <row r="32" spans="1:51" s="282" customFormat="1" ht="12" customHeight="1">
      <c r="A32" s="439">
        <v>2</v>
      </c>
      <c r="B32" s="528"/>
      <c r="C32" s="531"/>
      <c r="D32" s="534" t="s">
        <v>429</v>
      </c>
      <c r="E32" s="299"/>
      <c r="F32" s="537"/>
      <c r="G32" s="538"/>
      <c r="H32" s="300" t="s">
        <v>430</v>
      </c>
      <c r="I32" s="301"/>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543">
        <f>+SUM(I33:AM34)</f>
        <v>0</v>
      </c>
      <c r="AO32" s="435">
        <f>IF($AN$3="４週",AN32/4,AN32/(DAY(EOMONTH($I$21,0))/7))</f>
        <v>0</v>
      </c>
      <c r="AP32" s="546"/>
      <c r="AQ32" s="547"/>
      <c r="AR32" s="435" t="str">
        <f>IF($AN$3="４週",AU33,AV33)</f>
        <v/>
      </c>
      <c r="AS32" s="435"/>
      <c r="AT32" s="438"/>
      <c r="AU32" s="303" t="s">
        <v>431</v>
      </c>
      <c r="AV32" s="303" t="s">
        <v>432</v>
      </c>
      <c r="AX32" s="303" t="s">
        <v>433</v>
      </c>
      <c r="AY32" s="303" t="s">
        <v>434</v>
      </c>
    </row>
    <row r="33" spans="1:51" s="282" customFormat="1" ht="12" customHeight="1">
      <c r="A33" s="440"/>
      <c r="B33" s="529"/>
      <c r="C33" s="532"/>
      <c r="D33" s="535"/>
      <c r="E33" s="304"/>
      <c r="F33" s="539"/>
      <c r="G33" s="540"/>
      <c r="H33" s="305" t="s">
        <v>435</v>
      </c>
      <c r="I33" s="306" t="str">
        <f>IFERROR(VLOOKUP(I32,'P1（シフト記号表）'!$B:$Z,23,FALSE),"")</f>
        <v/>
      </c>
      <c r="J33" s="306" t="str">
        <f>IFERROR(VLOOKUP(J32,'P1（シフト記号表）'!$B:$Z,23,FALSE),"")</f>
        <v/>
      </c>
      <c r="K33" s="306" t="str">
        <f>IFERROR(VLOOKUP(K32,'P1（シフト記号表）'!$B:$Z,23,FALSE),"")</f>
        <v/>
      </c>
      <c r="L33" s="306" t="str">
        <f>IFERROR(VLOOKUP(L32,'P1（シフト記号表）'!$B:$Z,23,FALSE),"")</f>
        <v/>
      </c>
      <c r="M33" s="306" t="str">
        <f>IFERROR(VLOOKUP(M32,'P1（シフト記号表）'!$B:$Z,23,FALSE),"")</f>
        <v/>
      </c>
      <c r="N33" s="306" t="str">
        <f>IFERROR(VLOOKUP(N32,'P1（シフト記号表）'!$B:$Z,23,FALSE),"")</f>
        <v/>
      </c>
      <c r="O33" s="306" t="str">
        <f>IFERROR(VLOOKUP(O32,'P1（シフト記号表）'!$B:$Z,23,FALSE),"")</f>
        <v/>
      </c>
      <c r="P33" s="306" t="str">
        <f>IFERROR(VLOOKUP(P32,'P1（シフト記号表）'!$B:$Z,23,FALSE),"")</f>
        <v/>
      </c>
      <c r="Q33" s="306" t="str">
        <f>IFERROR(VLOOKUP(Q32,'P1（シフト記号表）'!$B:$Z,23,FALSE),"")</f>
        <v/>
      </c>
      <c r="R33" s="306" t="str">
        <f>IFERROR(VLOOKUP(R32,'P1（シフト記号表）'!$B:$Z,23,FALSE),"")</f>
        <v/>
      </c>
      <c r="S33" s="306" t="str">
        <f>IFERROR(VLOOKUP(S32,'P1（シフト記号表）'!$B:$Z,23,FALSE),"")</f>
        <v/>
      </c>
      <c r="T33" s="306" t="str">
        <f>IFERROR(VLOOKUP(T32,'P1（シフト記号表）'!$B:$Z,23,FALSE),"")</f>
        <v/>
      </c>
      <c r="U33" s="306" t="str">
        <f>IFERROR(VLOOKUP(U32,'P1（シフト記号表）'!$B:$Z,23,FALSE),"")</f>
        <v/>
      </c>
      <c r="V33" s="306" t="str">
        <f>IFERROR(VLOOKUP(V32,'P1（シフト記号表）'!$B:$Z,23,FALSE),"")</f>
        <v/>
      </c>
      <c r="W33" s="306" t="str">
        <f>IFERROR(VLOOKUP(W32,'P1（シフト記号表）'!$B:$Z,23,FALSE),"")</f>
        <v/>
      </c>
      <c r="X33" s="306" t="str">
        <f>IFERROR(VLOOKUP(X32,'P1（シフト記号表）'!$B:$Z,23,FALSE),"")</f>
        <v/>
      </c>
      <c r="Y33" s="306" t="str">
        <f>IFERROR(VLOOKUP(Y32,'P1（シフト記号表）'!$B:$Z,23,FALSE),"")</f>
        <v/>
      </c>
      <c r="Z33" s="306" t="str">
        <f>IFERROR(VLOOKUP(Z32,'P1（シフト記号表）'!$B:$Z,23,FALSE),"")</f>
        <v/>
      </c>
      <c r="AA33" s="306" t="str">
        <f>IFERROR(VLOOKUP(AA32,'P1（シフト記号表）'!$B:$Z,23,FALSE),"")</f>
        <v/>
      </c>
      <c r="AB33" s="306" t="str">
        <f>IFERROR(VLOOKUP(AB32,'P1（シフト記号表）'!$B:$Z,23,FALSE),"")</f>
        <v/>
      </c>
      <c r="AC33" s="306" t="str">
        <f>IFERROR(VLOOKUP(AC32,'P1（シフト記号表）'!$B:$Z,23,FALSE),"")</f>
        <v/>
      </c>
      <c r="AD33" s="306" t="str">
        <f>IFERROR(VLOOKUP(AD32,'P1（シフト記号表）'!$B:$Z,23,FALSE),"")</f>
        <v/>
      </c>
      <c r="AE33" s="306" t="str">
        <f>IFERROR(VLOOKUP(AE32,'P1（シフト記号表）'!$B:$Z,23,FALSE),"")</f>
        <v/>
      </c>
      <c r="AF33" s="306" t="str">
        <f>IFERROR(VLOOKUP(AF32,'P1（シフト記号表）'!$B:$Z,23,FALSE),"")</f>
        <v/>
      </c>
      <c r="AG33" s="306" t="str">
        <f>IFERROR(VLOOKUP(AG32,'P1（シフト記号表）'!$B:$Z,23,FALSE),"")</f>
        <v/>
      </c>
      <c r="AH33" s="306" t="str">
        <f>IFERROR(VLOOKUP(AH32,'P1（シフト記号表）'!$B:$Z,23,FALSE),"")</f>
        <v/>
      </c>
      <c r="AI33" s="306" t="str">
        <f>IFERROR(VLOOKUP(AI32,'P1（シフト記号表）'!$B:$Z,23,FALSE),"")</f>
        <v/>
      </c>
      <c r="AJ33" s="306" t="str">
        <f>IFERROR(VLOOKUP(AJ32,'P1（シフト記号表）'!$B:$Z,23,FALSE),"")</f>
        <v/>
      </c>
      <c r="AK33" s="306" t="str">
        <f>IFERROR(VLOOKUP(AK32,'P1（シフト記号表）'!$B:$Z,23,FALSE),"")</f>
        <v/>
      </c>
      <c r="AL33" s="306" t="str">
        <f>IFERROR(VLOOKUP(AL32,'P1（シフト記号表）'!$B:$Z,23,FALSE),"")</f>
        <v/>
      </c>
      <c r="AM33" s="306" t="str">
        <f>IFERROR(VLOOKUP(AM32,'P1（シフト記号表）'!$B:$Z,23,FALSE),"")</f>
        <v/>
      </c>
      <c r="AN33" s="544"/>
      <c r="AO33" s="436"/>
      <c r="AP33" s="548"/>
      <c r="AQ33" s="549"/>
      <c r="AR33" s="436"/>
      <c r="AS33" s="436"/>
      <c r="AT33" s="438"/>
      <c r="AU33" s="307" t="str">
        <f>IFERROR(IF($D32="□",($AO32/$AK$6),($AO32/$AK$8)),"")</f>
        <v/>
      </c>
      <c r="AV33" s="307" t="str">
        <f>IFERROR(IF($D32="□",($AN32/$AO$6),($AN32/$AO$8)),"")</f>
        <v/>
      </c>
      <c r="AX33" s="307" t="s">
        <v>523</v>
      </c>
      <c r="AY33" s="307" t="s">
        <v>523</v>
      </c>
    </row>
    <row r="34" spans="1:51" s="282" customFormat="1" ht="12" customHeight="1">
      <c r="A34" s="441"/>
      <c r="B34" s="530"/>
      <c r="C34" s="533"/>
      <c r="D34" s="536"/>
      <c r="E34" s="304"/>
      <c r="F34" s="541"/>
      <c r="G34" s="542"/>
      <c r="H34" s="308"/>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545"/>
      <c r="AO34" s="437"/>
      <c r="AP34" s="550"/>
      <c r="AQ34" s="551"/>
      <c r="AR34" s="437"/>
      <c r="AS34" s="437"/>
      <c r="AT34" s="438"/>
      <c r="AU34" s="310"/>
      <c r="AV34" s="310"/>
      <c r="AX34" s="310"/>
      <c r="AY34" s="310"/>
    </row>
    <row r="35" spans="1:51" s="282" customFormat="1" ht="12" customHeight="1">
      <c r="A35" s="439">
        <v>3</v>
      </c>
      <c r="B35" s="528"/>
      <c r="C35" s="531"/>
      <c r="D35" s="534" t="s">
        <v>429</v>
      </c>
      <c r="E35" s="299"/>
      <c r="F35" s="537"/>
      <c r="G35" s="538"/>
      <c r="H35" s="300" t="s">
        <v>430</v>
      </c>
      <c r="I35" s="301"/>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543">
        <f>+SUM(I36:AM37)</f>
        <v>0</v>
      </c>
      <c r="AO35" s="435">
        <f>IF($AN$3="４週",AN35/4,AN35/(DAY(EOMONTH($I$21,0))/7))</f>
        <v>0</v>
      </c>
      <c r="AP35" s="546"/>
      <c r="AQ35" s="547"/>
      <c r="AR35" s="435" t="str">
        <f>IF($AN$3="４週",AU36,AV36)</f>
        <v/>
      </c>
      <c r="AS35" s="435"/>
      <c r="AT35" s="438"/>
      <c r="AU35" s="303" t="s">
        <v>431</v>
      </c>
      <c r="AV35" s="303" t="s">
        <v>432</v>
      </c>
      <c r="AX35" s="303" t="s">
        <v>433</v>
      </c>
      <c r="AY35" s="303" t="s">
        <v>434</v>
      </c>
    </row>
    <row r="36" spans="1:51" s="282" customFormat="1" ht="12" customHeight="1">
      <c r="A36" s="440"/>
      <c r="B36" s="529"/>
      <c r="C36" s="532"/>
      <c r="D36" s="535"/>
      <c r="E36" s="304"/>
      <c r="F36" s="539"/>
      <c r="G36" s="540"/>
      <c r="H36" s="305" t="s">
        <v>435</v>
      </c>
      <c r="I36" s="306" t="str">
        <f>IFERROR(VLOOKUP(I35,'P1（シフト記号表）'!$B:$Z,23,FALSE),"")</f>
        <v/>
      </c>
      <c r="J36" s="306" t="str">
        <f>IFERROR(VLOOKUP(J35,'P1（シフト記号表）'!$B:$Z,23,FALSE),"")</f>
        <v/>
      </c>
      <c r="K36" s="306" t="str">
        <f>IFERROR(VLOOKUP(K35,'P1（シフト記号表）'!$B:$Z,23,FALSE),"")</f>
        <v/>
      </c>
      <c r="L36" s="306" t="str">
        <f>IFERROR(VLOOKUP(L35,'P1（シフト記号表）'!$B:$Z,23,FALSE),"")</f>
        <v/>
      </c>
      <c r="M36" s="306" t="str">
        <f>IFERROR(VLOOKUP(M35,'P1（シフト記号表）'!$B:$Z,23,FALSE),"")</f>
        <v/>
      </c>
      <c r="N36" s="306" t="str">
        <f>IFERROR(VLOOKUP(N35,'P1（シフト記号表）'!$B:$Z,23,FALSE),"")</f>
        <v/>
      </c>
      <c r="O36" s="306" t="str">
        <f>IFERROR(VLOOKUP(O35,'P1（シフト記号表）'!$B:$Z,23,FALSE),"")</f>
        <v/>
      </c>
      <c r="P36" s="306" t="str">
        <f>IFERROR(VLOOKUP(P35,'P1（シフト記号表）'!$B:$Z,23,FALSE),"")</f>
        <v/>
      </c>
      <c r="Q36" s="306" t="str">
        <f>IFERROR(VLOOKUP(Q35,'P1（シフト記号表）'!$B:$Z,23,FALSE),"")</f>
        <v/>
      </c>
      <c r="R36" s="306" t="str">
        <f>IFERROR(VLOOKUP(R35,'P1（シフト記号表）'!$B:$Z,23,FALSE),"")</f>
        <v/>
      </c>
      <c r="S36" s="306" t="str">
        <f>IFERROR(VLOOKUP(S35,'P1（シフト記号表）'!$B:$Z,23,FALSE),"")</f>
        <v/>
      </c>
      <c r="T36" s="306" t="str">
        <f>IFERROR(VLOOKUP(T35,'P1（シフト記号表）'!$B:$Z,23,FALSE),"")</f>
        <v/>
      </c>
      <c r="U36" s="306" t="str">
        <f>IFERROR(VLOOKUP(U35,'P1（シフト記号表）'!$B:$Z,23,FALSE),"")</f>
        <v/>
      </c>
      <c r="V36" s="306" t="str">
        <f>IFERROR(VLOOKUP(V35,'P1（シフト記号表）'!$B:$Z,23,FALSE),"")</f>
        <v/>
      </c>
      <c r="W36" s="306" t="str">
        <f>IFERROR(VLOOKUP(W35,'P1（シフト記号表）'!$B:$Z,23,FALSE),"")</f>
        <v/>
      </c>
      <c r="X36" s="306" t="str">
        <f>IFERROR(VLOOKUP(X35,'P1（シフト記号表）'!$B:$Z,23,FALSE),"")</f>
        <v/>
      </c>
      <c r="Y36" s="306" t="str">
        <f>IFERROR(VLOOKUP(Y35,'P1（シフト記号表）'!$B:$Z,23,FALSE),"")</f>
        <v/>
      </c>
      <c r="Z36" s="306" t="str">
        <f>IFERROR(VLOOKUP(Z35,'P1（シフト記号表）'!$B:$Z,23,FALSE),"")</f>
        <v/>
      </c>
      <c r="AA36" s="306" t="str">
        <f>IFERROR(VLOOKUP(AA35,'P1（シフト記号表）'!$B:$Z,23,FALSE),"")</f>
        <v/>
      </c>
      <c r="AB36" s="306" t="str">
        <f>IFERROR(VLOOKUP(AB35,'P1（シフト記号表）'!$B:$Z,23,FALSE),"")</f>
        <v/>
      </c>
      <c r="AC36" s="306" t="str">
        <f>IFERROR(VLOOKUP(AC35,'P1（シフト記号表）'!$B:$Z,23,FALSE),"")</f>
        <v/>
      </c>
      <c r="AD36" s="306" t="str">
        <f>IFERROR(VLOOKUP(AD35,'P1（シフト記号表）'!$B:$Z,23,FALSE),"")</f>
        <v/>
      </c>
      <c r="AE36" s="306" t="str">
        <f>IFERROR(VLOOKUP(AE35,'P1（シフト記号表）'!$B:$Z,23,FALSE),"")</f>
        <v/>
      </c>
      <c r="AF36" s="306" t="str">
        <f>IFERROR(VLOOKUP(AF35,'P1（シフト記号表）'!$B:$Z,23,FALSE),"")</f>
        <v/>
      </c>
      <c r="AG36" s="306" t="str">
        <f>IFERROR(VLOOKUP(AG35,'P1（シフト記号表）'!$B:$Z,23,FALSE),"")</f>
        <v/>
      </c>
      <c r="AH36" s="306" t="str">
        <f>IFERROR(VLOOKUP(AH35,'P1（シフト記号表）'!$B:$Z,23,FALSE),"")</f>
        <v/>
      </c>
      <c r="AI36" s="306" t="str">
        <f>IFERROR(VLOOKUP(AI35,'P1（シフト記号表）'!$B:$Z,23,FALSE),"")</f>
        <v/>
      </c>
      <c r="AJ36" s="306" t="str">
        <f>IFERROR(VLOOKUP(AJ35,'P1（シフト記号表）'!$B:$Z,23,FALSE),"")</f>
        <v/>
      </c>
      <c r="AK36" s="306" t="str">
        <f>IFERROR(VLOOKUP(AK35,'P1（シフト記号表）'!$B:$Z,23,FALSE),"")</f>
        <v/>
      </c>
      <c r="AL36" s="306" t="str">
        <f>IFERROR(VLOOKUP(AL35,'P1（シフト記号表）'!$B:$Z,23,FALSE),"")</f>
        <v/>
      </c>
      <c r="AM36" s="306" t="str">
        <f>IFERROR(VLOOKUP(AM35,'P1（シフト記号表）'!$B:$Z,23,FALSE),"")</f>
        <v/>
      </c>
      <c r="AN36" s="544"/>
      <c r="AO36" s="436"/>
      <c r="AP36" s="548"/>
      <c r="AQ36" s="549"/>
      <c r="AR36" s="436"/>
      <c r="AS36" s="436"/>
      <c r="AT36" s="438"/>
      <c r="AU36" s="307" t="str">
        <f>IFERROR(IF($D35="□",($AO35/$AK$6),($AO35/$AK$8)),"")</f>
        <v/>
      </c>
      <c r="AV36" s="307" t="str">
        <f>IFERROR(IF($D35="□",($AN35/$AO$6),($AN35/$AO$8)),"")</f>
        <v/>
      </c>
      <c r="AX36" s="307" t="s">
        <v>523</v>
      </c>
      <c r="AY36" s="307" t="s">
        <v>523</v>
      </c>
    </row>
    <row r="37" spans="1:51" s="282" customFormat="1" ht="12" customHeight="1">
      <c r="A37" s="441"/>
      <c r="B37" s="530"/>
      <c r="C37" s="533"/>
      <c r="D37" s="536"/>
      <c r="E37" s="304"/>
      <c r="F37" s="541"/>
      <c r="G37" s="542"/>
      <c r="H37" s="308"/>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545"/>
      <c r="AO37" s="437"/>
      <c r="AP37" s="550"/>
      <c r="AQ37" s="551"/>
      <c r="AR37" s="437"/>
      <c r="AS37" s="437"/>
      <c r="AT37" s="438"/>
      <c r="AU37" s="310"/>
      <c r="AV37" s="310"/>
      <c r="AX37" s="310"/>
      <c r="AY37" s="310"/>
    </row>
    <row r="38" spans="1:51" s="282" customFormat="1" ht="12" customHeight="1">
      <c r="A38" s="439">
        <v>4</v>
      </c>
      <c r="B38" s="528"/>
      <c r="C38" s="531"/>
      <c r="D38" s="534" t="s">
        <v>429</v>
      </c>
      <c r="E38" s="299"/>
      <c r="F38" s="537"/>
      <c r="G38" s="538"/>
      <c r="H38" s="300" t="s">
        <v>430</v>
      </c>
      <c r="I38" s="301"/>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543">
        <f>+SUM(I39:AM40)</f>
        <v>0</v>
      </c>
      <c r="AO38" s="435">
        <f>IF($AN$3="４週",AN38/4,AN38/(DAY(EOMONTH($I$21,0))/7))</f>
        <v>0</v>
      </c>
      <c r="AP38" s="546"/>
      <c r="AQ38" s="547"/>
      <c r="AR38" s="435" t="str">
        <f>IF($AN$3="４週",AU39,AV39)</f>
        <v/>
      </c>
      <c r="AS38" s="435"/>
      <c r="AT38" s="438"/>
      <c r="AU38" s="303" t="s">
        <v>431</v>
      </c>
      <c r="AV38" s="303" t="s">
        <v>432</v>
      </c>
      <c r="AX38" s="303" t="s">
        <v>433</v>
      </c>
      <c r="AY38" s="303" t="s">
        <v>434</v>
      </c>
    </row>
    <row r="39" spans="1:51" s="282" customFormat="1" ht="12" customHeight="1">
      <c r="A39" s="440"/>
      <c r="B39" s="529"/>
      <c r="C39" s="532"/>
      <c r="D39" s="535"/>
      <c r="E39" s="304"/>
      <c r="F39" s="539"/>
      <c r="G39" s="540"/>
      <c r="H39" s="305" t="s">
        <v>435</v>
      </c>
      <c r="I39" s="306" t="str">
        <f>IFERROR(VLOOKUP(I38,'P1（シフト記号表）'!$B:$Z,23,FALSE),"")</f>
        <v/>
      </c>
      <c r="J39" s="306" t="str">
        <f>IFERROR(VLOOKUP(J38,'P1（シフト記号表）'!$B:$Z,23,FALSE),"")</f>
        <v/>
      </c>
      <c r="K39" s="306" t="str">
        <f>IFERROR(VLOOKUP(K38,'P1（シフト記号表）'!$B:$Z,23,FALSE),"")</f>
        <v/>
      </c>
      <c r="L39" s="306" t="str">
        <f>IFERROR(VLOOKUP(L38,'P1（シフト記号表）'!$B:$Z,23,FALSE),"")</f>
        <v/>
      </c>
      <c r="M39" s="306" t="str">
        <f>IFERROR(VLOOKUP(M38,'P1（シフト記号表）'!$B:$Z,23,FALSE),"")</f>
        <v/>
      </c>
      <c r="N39" s="306" t="str">
        <f>IFERROR(VLOOKUP(N38,'P1（シフト記号表）'!$B:$Z,23,FALSE),"")</f>
        <v/>
      </c>
      <c r="O39" s="306" t="str">
        <f>IFERROR(VLOOKUP(O38,'P1（シフト記号表）'!$B:$Z,23,FALSE),"")</f>
        <v/>
      </c>
      <c r="P39" s="306" t="str">
        <f>IFERROR(VLOOKUP(P38,'P1（シフト記号表）'!$B:$Z,23,FALSE),"")</f>
        <v/>
      </c>
      <c r="Q39" s="306" t="str">
        <f>IFERROR(VLOOKUP(Q38,'P1（シフト記号表）'!$B:$Z,23,FALSE),"")</f>
        <v/>
      </c>
      <c r="R39" s="306" t="str">
        <f>IFERROR(VLOOKUP(R38,'P1（シフト記号表）'!$B:$Z,23,FALSE),"")</f>
        <v/>
      </c>
      <c r="S39" s="306" t="str">
        <f>IFERROR(VLOOKUP(S38,'P1（シフト記号表）'!$B:$Z,23,FALSE),"")</f>
        <v/>
      </c>
      <c r="T39" s="306" t="str">
        <f>IFERROR(VLOOKUP(T38,'P1（シフト記号表）'!$B:$Z,23,FALSE),"")</f>
        <v/>
      </c>
      <c r="U39" s="306" t="str">
        <f>IFERROR(VLOOKUP(U38,'P1（シフト記号表）'!$B:$Z,23,FALSE),"")</f>
        <v/>
      </c>
      <c r="V39" s="306" t="str">
        <f>IFERROR(VLOOKUP(V38,'P1（シフト記号表）'!$B:$Z,23,FALSE),"")</f>
        <v/>
      </c>
      <c r="W39" s="306" t="str">
        <f>IFERROR(VLOOKUP(W38,'P1（シフト記号表）'!$B:$Z,23,FALSE),"")</f>
        <v/>
      </c>
      <c r="X39" s="306" t="str">
        <f>IFERROR(VLOOKUP(X38,'P1（シフト記号表）'!$B:$Z,23,FALSE),"")</f>
        <v/>
      </c>
      <c r="Y39" s="306" t="str">
        <f>IFERROR(VLOOKUP(Y38,'P1（シフト記号表）'!$B:$Z,23,FALSE),"")</f>
        <v/>
      </c>
      <c r="Z39" s="306" t="str">
        <f>IFERROR(VLOOKUP(Z38,'P1（シフト記号表）'!$B:$Z,23,FALSE),"")</f>
        <v/>
      </c>
      <c r="AA39" s="306" t="str">
        <f>IFERROR(VLOOKUP(AA38,'P1（シフト記号表）'!$B:$Z,23,FALSE),"")</f>
        <v/>
      </c>
      <c r="AB39" s="306" t="str">
        <f>IFERROR(VLOOKUP(AB38,'P1（シフト記号表）'!$B:$Z,23,FALSE),"")</f>
        <v/>
      </c>
      <c r="AC39" s="306" t="str">
        <f>IFERROR(VLOOKUP(AC38,'P1（シフト記号表）'!$B:$Z,23,FALSE),"")</f>
        <v/>
      </c>
      <c r="AD39" s="306" t="str">
        <f>IFERROR(VLOOKUP(AD38,'P1（シフト記号表）'!$B:$Z,23,FALSE),"")</f>
        <v/>
      </c>
      <c r="AE39" s="306" t="str">
        <f>IFERROR(VLOOKUP(AE38,'P1（シフト記号表）'!$B:$Z,23,FALSE),"")</f>
        <v/>
      </c>
      <c r="AF39" s="306" t="str">
        <f>IFERROR(VLOOKUP(AF38,'P1（シフト記号表）'!$B:$Z,23,FALSE),"")</f>
        <v/>
      </c>
      <c r="AG39" s="306" t="str">
        <f>IFERROR(VLOOKUP(AG38,'P1（シフト記号表）'!$B:$Z,23,FALSE),"")</f>
        <v/>
      </c>
      <c r="AH39" s="306" t="str">
        <f>IFERROR(VLOOKUP(AH38,'P1（シフト記号表）'!$B:$Z,23,FALSE),"")</f>
        <v/>
      </c>
      <c r="AI39" s="306" t="str">
        <f>IFERROR(VLOOKUP(AI38,'P1（シフト記号表）'!$B:$Z,23,FALSE),"")</f>
        <v/>
      </c>
      <c r="AJ39" s="306" t="str">
        <f>IFERROR(VLOOKUP(AJ38,'P1（シフト記号表）'!$B:$Z,23,FALSE),"")</f>
        <v/>
      </c>
      <c r="AK39" s="306" t="str">
        <f>IFERROR(VLOOKUP(AK38,'P1（シフト記号表）'!$B:$Z,23,FALSE),"")</f>
        <v/>
      </c>
      <c r="AL39" s="306" t="str">
        <f>IFERROR(VLOOKUP(AL38,'P1（シフト記号表）'!$B:$Z,23,FALSE),"")</f>
        <v/>
      </c>
      <c r="AM39" s="306" t="str">
        <f>IFERROR(VLOOKUP(AM38,'P1（シフト記号表）'!$B:$Z,23,FALSE),"")</f>
        <v/>
      </c>
      <c r="AN39" s="544"/>
      <c r="AO39" s="436"/>
      <c r="AP39" s="548"/>
      <c r="AQ39" s="549"/>
      <c r="AR39" s="436"/>
      <c r="AS39" s="436"/>
      <c r="AT39" s="438"/>
      <c r="AU39" s="307" t="str">
        <f>IFERROR(IF($D38="□",($AO38/$AK$6),($AO38/$AK$8)),"")</f>
        <v/>
      </c>
      <c r="AV39" s="307" t="str">
        <f>IFERROR(IF($D38="□",($AN38/$AO$6),($AN38/$AO$8)),"")</f>
        <v/>
      </c>
      <c r="AX39" s="307" t="s">
        <v>523</v>
      </c>
      <c r="AY39" s="307" t="s">
        <v>523</v>
      </c>
    </row>
    <row r="40" spans="1:51" s="282" customFormat="1" ht="12" customHeight="1">
      <c r="A40" s="441"/>
      <c r="B40" s="530"/>
      <c r="C40" s="533"/>
      <c r="D40" s="536"/>
      <c r="E40" s="304"/>
      <c r="F40" s="541"/>
      <c r="G40" s="542"/>
      <c r="H40" s="308"/>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545"/>
      <c r="AO40" s="437"/>
      <c r="AP40" s="550"/>
      <c r="AQ40" s="551"/>
      <c r="AR40" s="437"/>
      <c r="AS40" s="437"/>
      <c r="AT40" s="438"/>
      <c r="AU40" s="310"/>
      <c r="AV40" s="310"/>
      <c r="AX40" s="310"/>
      <c r="AY40" s="310"/>
    </row>
    <row r="41" spans="1:51" s="282" customFormat="1" ht="12" customHeight="1">
      <c r="A41" s="439">
        <v>5</v>
      </c>
      <c r="B41" s="528"/>
      <c r="C41" s="531"/>
      <c r="D41" s="534" t="s">
        <v>429</v>
      </c>
      <c r="E41" s="299"/>
      <c r="F41" s="537"/>
      <c r="G41" s="538"/>
      <c r="H41" s="300" t="s">
        <v>430</v>
      </c>
      <c r="I41" s="301"/>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543">
        <f>+SUM(I42:AM43)</f>
        <v>0</v>
      </c>
      <c r="AO41" s="435">
        <f>IF($AN$3="４週",AN41/4,AN41/(DAY(EOMONTH($I$21,0))/7))</f>
        <v>0</v>
      </c>
      <c r="AP41" s="546"/>
      <c r="AQ41" s="547"/>
      <c r="AR41" s="435" t="str">
        <f>IF($AN$3="４週",AU42,AV42)</f>
        <v/>
      </c>
      <c r="AS41" s="435"/>
      <c r="AT41" s="438"/>
      <c r="AU41" s="303" t="s">
        <v>431</v>
      </c>
      <c r="AV41" s="303" t="s">
        <v>432</v>
      </c>
      <c r="AX41" s="303" t="s">
        <v>433</v>
      </c>
      <c r="AY41" s="303" t="s">
        <v>434</v>
      </c>
    </row>
    <row r="42" spans="1:51" s="282" customFormat="1" ht="12" customHeight="1">
      <c r="A42" s="440"/>
      <c r="B42" s="529"/>
      <c r="C42" s="532"/>
      <c r="D42" s="535"/>
      <c r="E42" s="304"/>
      <c r="F42" s="539"/>
      <c r="G42" s="540"/>
      <c r="H42" s="305" t="s">
        <v>435</v>
      </c>
      <c r="I42" s="306" t="str">
        <f>IFERROR(VLOOKUP(I41,'P1（シフト記号表）'!$B:$Z,23,FALSE),"")</f>
        <v/>
      </c>
      <c r="J42" s="306" t="str">
        <f>IFERROR(VLOOKUP(J41,'P1（シフト記号表）'!$B:$Z,23,FALSE),"")</f>
        <v/>
      </c>
      <c r="K42" s="306" t="str">
        <f>IFERROR(VLOOKUP(K41,'P1（シフト記号表）'!$B:$Z,23,FALSE),"")</f>
        <v/>
      </c>
      <c r="L42" s="306" t="str">
        <f>IFERROR(VLOOKUP(L41,'P1（シフト記号表）'!$B:$Z,23,FALSE),"")</f>
        <v/>
      </c>
      <c r="M42" s="306" t="str">
        <f>IFERROR(VLOOKUP(M41,'P1（シフト記号表）'!$B:$Z,23,FALSE),"")</f>
        <v/>
      </c>
      <c r="N42" s="306" t="str">
        <f>IFERROR(VLOOKUP(N41,'P1（シフト記号表）'!$B:$Z,23,FALSE),"")</f>
        <v/>
      </c>
      <c r="O42" s="306" t="str">
        <f>IFERROR(VLOOKUP(O41,'P1（シフト記号表）'!$B:$Z,23,FALSE),"")</f>
        <v/>
      </c>
      <c r="P42" s="306" t="str">
        <f>IFERROR(VLOOKUP(P41,'P1（シフト記号表）'!$B:$Z,23,FALSE),"")</f>
        <v/>
      </c>
      <c r="Q42" s="306" t="str">
        <f>IFERROR(VLOOKUP(Q41,'P1（シフト記号表）'!$B:$Z,23,FALSE),"")</f>
        <v/>
      </c>
      <c r="R42" s="306" t="str">
        <f>IFERROR(VLOOKUP(R41,'P1（シフト記号表）'!$B:$Z,23,FALSE),"")</f>
        <v/>
      </c>
      <c r="S42" s="306" t="str">
        <f>IFERROR(VLOOKUP(S41,'P1（シフト記号表）'!$B:$Z,23,FALSE),"")</f>
        <v/>
      </c>
      <c r="T42" s="306" t="str">
        <f>IFERROR(VLOOKUP(T41,'P1（シフト記号表）'!$B:$Z,23,FALSE),"")</f>
        <v/>
      </c>
      <c r="U42" s="306" t="str">
        <f>IFERROR(VLOOKUP(U41,'P1（シフト記号表）'!$B:$Z,23,FALSE),"")</f>
        <v/>
      </c>
      <c r="V42" s="306" t="str">
        <f>IFERROR(VLOOKUP(V41,'P1（シフト記号表）'!$B:$Z,23,FALSE),"")</f>
        <v/>
      </c>
      <c r="W42" s="306" t="str">
        <f>IFERROR(VLOOKUP(W41,'P1（シフト記号表）'!$B:$Z,23,FALSE),"")</f>
        <v/>
      </c>
      <c r="X42" s="306" t="str">
        <f>IFERROR(VLOOKUP(X41,'P1（シフト記号表）'!$B:$Z,23,FALSE),"")</f>
        <v/>
      </c>
      <c r="Y42" s="306" t="str">
        <f>IFERROR(VLOOKUP(Y41,'P1（シフト記号表）'!$B:$Z,23,FALSE),"")</f>
        <v/>
      </c>
      <c r="Z42" s="306" t="str">
        <f>IFERROR(VLOOKUP(Z41,'P1（シフト記号表）'!$B:$Z,23,FALSE),"")</f>
        <v/>
      </c>
      <c r="AA42" s="306" t="str">
        <f>IFERROR(VLOOKUP(AA41,'P1（シフト記号表）'!$B:$Z,23,FALSE),"")</f>
        <v/>
      </c>
      <c r="AB42" s="306" t="str">
        <f>IFERROR(VLOOKUP(AB41,'P1（シフト記号表）'!$B:$Z,23,FALSE),"")</f>
        <v/>
      </c>
      <c r="AC42" s="306" t="str">
        <f>IFERROR(VLOOKUP(AC41,'P1（シフト記号表）'!$B:$Z,23,FALSE),"")</f>
        <v/>
      </c>
      <c r="AD42" s="306" t="str">
        <f>IFERROR(VLOOKUP(AD41,'P1（シフト記号表）'!$B:$Z,23,FALSE),"")</f>
        <v/>
      </c>
      <c r="AE42" s="306" t="str">
        <f>IFERROR(VLOOKUP(AE41,'P1（シフト記号表）'!$B:$Z,23,FALSE),"")</f>
        <v/>
      </c>
      <c r="AF42" s="306" t="str">
        <f>IFERROR(VLOOKUP(AF41,'P1（シフト記号表）'!$B:$Z,23,FALSE),"")</f>
        <v/>
      </c>
      <c r="AG42" s="306" t="str">
        <f>IFERROR(VLOOKUP(AG41,'P1（シフト記号表）'!$B:$Z,23,FALSE),"")</f>
        <v/>
      </c>
      <c r="AH42" s="306" t="str">
        <f>IFERROR(VLOOKUP(AH41,'P1（シフト記号表）'!$B:$Z,23,FALSE),"")</f>
        <v/>
      </c>
      <c r="AI42" s="306" t="str">
        <f>IFERROR(VLOOKUP(AI41,'P1（シフト記号表）'!$B:$Z,23,FALSE),"")</f>
        <v/>
      </c>
      <c r="AJ42" s="306" t="str">
        <f>IFERROR(VLOOKUP(AJ41,'P1（シフト記号表）'!$B:$Z,23,FALSE),"")</f>
        <v/>
      </c>
      <c r="AK42" s="306" t="str">
        <f>IFERROR(VLOOKUP(AK41,'P1（シフト記号表）'!$B:$Z,23,FALSE),"")</f>
        <v/>
      </c>
      <c r="AL42" s="306" t="str">
        <f>IFERROR(VLOOKUP(AL41,'P1（シフト記号表）'!$B:$Z,23,FALSE),"")</f>
        <v/>
      </c>
      <c r="AM42" s="306" t="str">
        <f>IFERROR(VLOOKUP(AM41,'P1（シフト記号表）'!$B:$Z,23,FALSE),"")</f>
        <v/>
      </c>
      <c r="AN42" s="544"/>
      <c r="AO42" s="436"/>
      <c r="AP42" s="548"/>
      <c r="AQ42" s="549"/>
      <c r="AR42" s="436"/>
      <c r="AS42" s="436"/>
      <c r="AT42" s="438"/>
      <c r="AU42" s="307" t="str">
        <f>IFERROR(IF($D41="□",($AO41/$AK$6),($AO41/$AK$8)),"")</f>
        <v/>
      </c>
      <c r="AV42" s="307" t="str">
        <f>IFERROR(IF($D41="□",($AN41/$AO$6),($AN41/$AO$8)),"")</f>
        <v/>
      </c>
      <c r="AX42" s="307" t="s">
        <v>523</v>
      </c>
      <c r="AY42" s="307" t="s">
        <v>523</v>
      </c>
    </row>
    <row r="43" spans="1:51" s="282" customFormat="1" ht="12" customHeight="1">
      <c r="A43" s="441"/>
      <c r="B43" s="530"/>
      <c r="C43" s="533"/>
      <c r="D43" s="536"/>
      <c r="E43" s="304"/>
      <c r="F43" s="541"/>
      <c r="G43" s="542"/>
      <c r="H43" s="308"/>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545"/>
      <c r="AO43" s="437"/>
      <c r="AP43" s="550"/>
      <c r="AQ43" s="551"/>
      <c r="AR43" s="437"/>
      <c r="AS43" s="437"/>
      <c r="AT43" s="438"/>
      <c r="AU43" s="310"/>
      <c r="AV43" s="310"/>
      <c r="AX43" s="310"/>
      <c r="AY43" s="310"/>
    </row>
    <row r="44" spans="1:51" s="282" customFormat="1" ht="12" customHeight="1">
      <c r="A44" s="439">
        <v>6</v>
      </c>
      <c r="B44" s="528"/>
      <c r="C44" s="531"/>
      <c r="D44" s="534" t="s">
        <v>429</v>
      </c>
      <c r="E44" s="299"/>
      <c r="F44" s="537"/>
      <c r="G44" s="538"/>
      <c r="H44" s="300" t="s">
        <v>430</v>
      </c>
      <c r="I44" s="301"/>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543">
        <f>+SUM(I45:AM46)</f>
        <v>0</v>
      </c>
      <c r="AO44" s="435">
        <f>IF($AN$3="４週",AN44/4,AN44/(DAY(EOMONTH($I$21,0))/7))</f>
        <v>0</v>
      </c>
      <c r="AP44" s="546"/>
      <c r="AQ44" s="547"/>
      <c r="AR44" s="435" t="str">
        <f>IF($AN$3="４週",AU45,AV45)</f>
        <v/>
      </c>
      <c r="AS44" s="435"/>
      <c r="AT44" s="438"/>
      <c r="AU44" s="303" t="s">
        <v>431</v>
      </c>
      <c r="AV44" s="303" t="s">
        <v>432</v>
      </c>
      <c r="AX44" s="303" t="s">
        <v>433</v>
      </c>
      <c r="AY44" s="303" t="s">
        <v>434</v>
      </c>
    </row>
    <row r="45" spans="1:51" s="282" customFormat="1" ht="12" customHeight="1">
      <c r="A45" s="440"/>
      <c r="B45" s="529"/>
      <c r="C45" s="532"/>
      <c r="D45" s="535"/>
      <c r="E45" s="304"/>
      <c r="F45" s="539"/>
      <c r="G45" s="540"/>
      <c r="H45" s="305" t="s">
        <v>435</v>
      </c>
      <c r="I45" s="306" t="str">
        <f>IFERROR(VLOOKUP(I44,'P1（シフト記号表）'!$B:$Z,23,FALSE),"")</f>
        <v/>
      </c>
      <c r="J45" s="306" t="str">
        <f>IFERROR(VLOOKUP(J44,'P1（シフト記号表）'!$B:$Z,23,FALSE),"")</f>
        <v/>
      </c>
      <c r="K45" s="306" t="str">
        <f>IFERROR(VLOOKUP(K44,'P1（シフト記号表）'!$B:$Z,23,FALSE),"")</f>
        <v/>
      </c>
      <c r="L45" s="306" t="str">
        <f>IFERROR(VLOOKUP(L44,'P1（シフト記号表）'!$B:$Z,23,FALSE),"")</f>
        <v/>
      </c>
      <c r="M45" s="306" t="str">
        <f>IFERROR(VLOOKUP(M44,'P1（シフト記号表）'!$B:$Z,23,FALSE),"")</f>
        <v/>
      </c>
      <c r="N45" s="306" t="str">
        <f>IFERROR(VLOOKUP(N44,'P1（シフト記号表）'!$B:$Z,23,FALSE),"")</f>
        <v/>
      </c>
      <c r="O45" s="306" t="str">
        <f>IFERROR(VLOOKUP(O44,'P1（シフト記号表）'!$B:$Z,23,FALSE),"")</f>
        <v/>
      </c>
      <c r="P45" s="306" t="str">
        <f>IFERROR(VLOOKUP(P44,'P1（シフト記号表）'!$B:$Z,23,FALSE),"")</f>
        <v/>
      </c>
      <c r="Q45" s="306" t="str">
        <f>IFERROR(VLOOKUP(Q44,'P1（シフト記号表）'!$B:$Z,23,FALSE),"")</f>
        <v/>
      </c>
      <c r="R45" s="306" t="str">
        <f>IFERROR(VLOOKUP(R44,'P1（シフト記号表）'!$B:$Z,23,FALSE),"")</f>
        <v/>
      </c>
      <c r="S45" s="306" t="str">
        <f>IFERROR(VLOOKUP(S44,'P1（シフト記号表）'!$B:$Z,23,FALSE),"")</f>
        <v/>
      </c>
      <c r="T45" s="306" t="str">
        <f>IFERROR(VLOOKUP(T44,'P1（シフト記号表）'!$B:$Z,23,FALSE),"")</f>
        <v/>
      </c>
      <c r="U45" s="306" t="str">
        <f>IFERROR(VLOOKUP(U44,'P1（シフト記号表）'!$B:$Z,23,FALSE),"")</f>
        <v/>
      </c>
      <c r="V45" s="306" t="str">
        <f>IFERROR(VLOOKUP(V44,'P1（シフト記号表）'!$B:$Z,23,FALSE),"")</f>
        <v/>
      </c>
      <c r="W45" s="306" t="str">
        <f>IFERROR(VLOOKUP(W44,'P1（シフト記号表）'!$B:$Z,23,FALSE),"")</f>
        <v/>
      </c>
      <c r="X45" s="306" t="str">
        <f>IFERROR(VLOOKUP(X44,'P1（シフト記号表）'!$B:$Z,23,FALSE),"")</f>
        <v/>
      </c>
      <c r="Y45" s="306" t="str">
        <f>IFERROR(VLOOKUP(Y44,'P1（シフト記号表）'!$B:$Z,23,FALSE),"")</f>
        <v/>
      </c>
      <c r="Z45" s="306" t="str">
        <f>IFERROR(VLOOKUP(Z44,'P1（シフト記号表）'!$B:$Z,23,FALSE),"")</f>
        <v/>
      </c>
      <c r="AA45" s="306" t="str">
        <f>IFERROR(VLOOKUP(AA44,'P1（シフト記号表）'!$B:$Z,23,FALSE),"")</f>
        <v/>
      </c>
      <c r="AB45" s="306" t="str">
        <f>IFERROR(VLOOKUP(AB44,'P1（シフト記号表）'!$B:$Z,23,FALSE),"")</f>
        <v/>
      </c>
      <c r="AC45" s="306" t="str">
        <f>IFERROR(VLOOKUP(AC44,'P1（シフト記号表）'!$B:$Z,23,FALSE),"")</f>
        <v/>
      </c>
      <c r="AD45" s="306" t="str">
        <f>IFERROR(VLOOKUP(AD44,'P1（シフト記号表）'!$B:$Z,23,FALSE),"")</f>
        <v/>
      </c>
      <c r="AE45" s="306" t="str">
        <f>IFERROR(VLOOKUP(AE44,'P1（シフト記号表）'!$B:$Z,23,FALSE),"")</f>
        <v/>
      </c>
      <c r="AF45" s="306" t="str">
        <f>IFERROR(VLOOKUP(AF44,'P1（シフト記号表）'!$B:$Z,23,FALSE),"")</f>
        <v/>
      </c>
      <c r="AG45" s="306" t="str">
        <f>IFERROR(VLOOKUP(AG44,'P1（シフト記号表）'!$B:$Z,23,FALSE),"")</f>
        <v/>
      </c>
      <c r="AH45" s="306" t="str">
        <f>IFERROR(VLOOKUP(AH44,'P1（シフト記号表）'!$B:$Z,23,FALSE),"")</f>
        <v/>
      </c>
      <c r="AI45" s="306" t="str">
        <f>IFERROR(VLOOKUP(AI44,'P1（シフト記号表）'!$B:$Z,23,FALSE),"")</f>
        <v/>
      </c>
      <c r="AJ45" s="306" t="str">
        <f>IFERROR(VLOOKUP(AJ44,'P1（シフト記号表）'!$B:$Z,23,FALSE),"")</f>
        <v/>
      </c>
      <c r="AK45" s="306" t="str">
        <f>IFERROR(VLOOKUP(AK44,'P1（シフト記号表）'!$B:$Z,23,FALSE),"")</f>
        <v/>
      </c>
      <c r="AL45" s="306" t="str">
        <f>IFERROR(VLOOKUP(AL44,'P1（シフト記号表）'!$B:$Z,23,FALSE),"")</f>
        <v/>
      </c>
      <c r="AM45" s="306" t="str">
        <f>IFERROR(VLOOKUP(AM44,'P1（シフト記号表）'!$B:$Z,23,FALSE),"")</f>
        <v/>
      </c>
      <c r="AN45" s="544"/>
      <c r="AO45" s="436"/>
      <c r="AP45" s="548"/>
      <c r="AQ45" s="549"/>
      <c r="AR45" s="436"/>
      <c r="AS45" s="436"/>
      <c r="AT45" s="438"/>
      <c r="AU45" s="307" t="str">
        <f>IFERROR(IF($D44="□",($AO44/$AK$6),($AO44/$AK$8)),"")</f>
        <v/>
      </c>
      <c r="AV45" s="307" t="str">
        <f>IFERROR(IF($D44="□",($AN44/$AO$6),($AN44/$AO$8)),"")</f>
        <v/>
      </c>
      <c r="AX45" s="307" t="s">
        <v>523</v>
      </c>
      <c r="AY45" s="307" t="s">
        <v>523</v>
      </c>
    </row>
    <row r="46" spans="1:51" s="282" customFormat="1" ht="12" customHeight="1">
      <c r="A46" s="441"/>
      <c r="B46" s="530"/>
      <c r="C46" s="533"/>
      <c r="D46" s="536"/>
      <c r="E46" s="304"/>
      <c r="F46" s="541"/>
      <c r="G46" s="542"/>
      <c r="H46" s="308"/>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545"/>
      <c r="AO46" s="437"/>
      <c r="AP46" s="550"/>
      <c r="AQ46" s="551"/>
      <c r="AR46" s="437"/>
      <c r="AS46" s="437"/>
      <c r="AT46" s="438"/>
      <c r="AU46" s="310"/>
      <c r="AV46" s="310"/>
      <c r="AX46" s="310"/>
      <c r="AY46" s="310"/>
    </row>
    <row r="47" spans="1:51" s="282" customFormat="1" ht="12" customHeight="1">
      <c r="A47" s="439">
        <v>7</v>
      </c>
      <c r="B47" s="528"/>
      <c r="C47" s="531"/>
      <c r="D47" s="534" t="s">
        <v>429</v>
      </c>
      <c r="E47" s="299"/>
      <c r="F47" s="537"/>
      <c r="G47" s="538"/>
      <c r="H47" s="300" t="s">
        <v>430</v>
      </c>
      <c r="I47" s="301"/>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543">
        <f>+SUM(I48:AM49)</f>
        <v>0</v>
      </c>
      <c r="AO47" s="435">
        <f>IF($AN$3="４週",AN47/4,AN47/(DAY(EOMONTH($I$21,0))/7))</f>
        <v>0</v>
      </c>
      <c r="AP47" s="546"/>
      <c r="AQ47" s="547"/>
      <c r="AR47" s="435" t="str">
        <f>IF($AN$3="４週",AU48,AV48)</f>
        <v/>
      </c>
      <c r="AS47" s="435"/>
      <c r="AT47" s="438"/>
      <c r="AU47" s="303" t="s">
        <v>431</v>
      </c>
      <c r="AV47" s="303" t="s">
        <v>432</v>
      </c>
      <c r="AX47" s="303" t="s">
        <v>433</v>
      </c>
      <c r="AY47" s="303" t="s">
        <v>434</v>
      </c>
    </row>
    <row r="48" spans="1:51" s="282" customFormat="1" ht="12" customHeight="1">
      <c r="A48" s="440"/>
      <c r="B48" s="529"/>
      <c r="C48" s="532"/>
      <c r="D48" s="535"/>
      <c r="E48" s="304"/>
      <c r="F48" s="539"/>
      <c r="G48" s="540"/>
      <c r="H48" s="305" t="s">
        <v>435</v>
      </c>
      <c r="I48" s="306" t="str">
        <f>IFERROR(VLOOKUP(I47,'P1（シフト記号表）'!$B:$Z,23,FALSE),"")</f>
        <v/>
      </c>
      <c r="J48" s="306" t="str">
        <f>IFERROR(VLOOKUP(J47,'P1（シフト記号表）'!$B:$Z,23,FALSE),"")</f>
        <v/>
      </c>
      <c r="K48" s="306" t="str">
        <f>IFERROR(VLOOKUP(K47,'P1（シフト記号表）'!$B:$Z,23,FALSE),"")</f>
        <v/>
      </c>
      <c r="L48" s="306" t="str">
        <f>IFERROR(VLOOKUP(L47,'P1（シフト記号表）'!$B:$Z,23,FALSE),"")</f>
        <v/>
      </c>
      <c r="M48" s="306" t="str">
        <f>IFERROR(VLOOKUP(M47,'P1（シフト記号表）'!$B:$Z,23,FALSE),"")</f>
        <v/>
      </c>
      <c r="N48" s="306" t="str">
        <f>IFERROR(VLOOKUP(N47,'P1（シフト記号表）'!$B:$Z,23,FALSE),"")</f>
        <v/>
      </c>
      <c r="O48" s="306" t="str">
        <f>IFERROR(VLOOKUP(O47,'P1（シフト記号表）'!$B:$Z,23,FALSE),"")</f>
        <v/>
      </c>
      <c r="P48" s="306" t="str">
        <f>IFERROR(VLOOKUP(P47,'P1（シフト記号表）'!$B:$Z,23,FALSE),"")</f>
        <v/>
      </c>
      <c r="Q48" s="306" t="str">
        <f>IFERROR(VLOOKUP(Q47,'P1（シフト記号表）'!$B:$Z,23,FALSE),"")</f>
        <v/>
      </c>
      <c r="R48" s="306" t="str">
        <f>IFERROR(VLOOKUP(R47,'P1（シフト記号表）'!$B:$Z,23,FALSE),"")</f>
        <v/>
      </c>
      <c r="S48" s="306" t="str">
        <f>IFERROR(VLOOKUP(S47,'P1（シフト記号表）'!$B:$Z,23,FALSE),"")</f>
        <v/>
      </c>
      <c r="T48" s="306" t="str">
        <f>IFERROR(VLOOKUP(T47,'P1（シフト記号表）'!$B:$Z,23,FALSE),"")</f>
        <v/>
      </c>
      <c r="U48" s="306" t="str">
        <f>IFERROR(VLOOKUP(U47,'P1（シフト記号表）'!$B:$Z,23,FALSE),"")</f>
        <v/>
      </c>
      <c r="V48" s="306" t="str">
        <f>IFERROR(VLOOKUP(V47,'P1（シフト記号表）'!$B:$Z,23,FALSE),"")</f>
        <v/>
      </c>
      <c r="W48" s="306" t="str">
        <f>IFERROR(VLOOKUP(W47,'P1（シフト記号表）'!$B:$Z,23,FALSE),"")</f>
        <v/>
      </c>
      <c r="X48" s="306" t="str">
        <f>IFERROR(VLOOKUP(X47,'P1（シフト記号表）'!$B:$Z,23,FALSE),"")</f>
        <v/>
      </c>
      <c r="Y48" s="306" t="str">
        <f>IFERROR(VLOOKUP(Y47,'P1（シフト記号表）'!$B:$Z,23,FALSE),"")</f>
        <v/>
      </c>
      <c r="Z48" s="306" t="str">
        <f>IFERROR(VLOOKUP(Z47,'P1（シフト記号表）'!$B:$Z,23,FALSE),"")</f>
        <v/>
      </c>
      <c r="AA48" s="306" t="str">
        <f>IFERROR(VLOOKUP(AA47,'P1（シフト記号表）'!$B:$Z,23,FALSE),"")</f>
        <v/>
      </c>
      <c r="AB48" s="306" t="str">
        <f>IFERROR(VLOOKUP(AB47,'P1（シフト記号表）'!$B:$Z,23,FALSE),"")</f>
        <v/>
      </c>
      <c r="AC48" s="306" t="str">
        <f>IFERROR(VLOOKUP(AC47,'P1（シフト記号表）'!$B:$Z,23,FALSE),"")</f>
        <v/>
      </c>
      <c r="AD48" s="306" t="str">
        <f>IFERROR(VLOOKUP(AD47,'P1（シフト記号表）'!$B:$Z,23,FALSE),"")</f>
        <v/>
      </c>
      <c r="AE48" s="306" t="str">
        <f>IFERROR(VLOOKUP(AE47,'P1（シフト記号表）'!$B:$Z,23,FALSE),"")</f>
        <v/>
      </c>
      <c r="AF48" s="306" t="str">
        <f>IFERROR(VLOOKUP(AF47,'P1（シフト記号表）'!$B:$Z,23,FALSE),"")</f>
        <v/>
      </c>
      <c r="AG48" s="306" t="str">
        <f>IFERROR(VLOOKUP(AG47,'P1（シフト記号表）'!$B:$Z,23,FALSE),"")</f>
        <v/>
      </c>
      <c r="AH48" s="306" t="str">
        <f>IFERROR(VLOOKUP(AH47,'P1（シフト記号表）'!$B:$Z,23,FALSE),"")</f>
        <v/>
      </c>
      <c r="AI48" s="306" t="str">
        <f>IFERROR(VLOOKUP(AI47,'P1（シフト記号表）'!$B:$Z,23,FALSE),"")</f>
        <v/>
      </c>
      <c r="AJ48" s="306" t="str">
        <f>IFERROR(VLOOKUP(AJ47,'P1（シフト記号表）'!$B:$Z,23,FALSE),"")</f>
        <v/>
      </c>
      <c r="AK48" s="306" t="str">
        <f>IFERROR(VLOOKUP(AK47,'P1（シフト記号表）'!$B:$Z,23,FALSE),"")</f>
        <v/>
      </c>
      <c r="AL48" s="306" t="str">
        <f>IFERROR(VLOOKUP(AL47,'P1（シフト記号表）'!$B:$Z,23,FALSE),"")</f>
        <v/>
      </c>
      <c r="AM48" s="306" t="str">
        <f>IFERROR(VLOOKUP(AM47,'P1（シフト記号表）'!$B:$Z,23,FALSE),"")</f>
        <v/>
      </c>
      <c r="AN48" s="544"/>
      <c r="AO48" s="436"/>
      <c r="AP48" s="548"/>
      <c r="AQ48" s="549"/>
      <c r="AR48" s="436"/>
      <c r="AS48" s="436"/>
      <c r="AT48" s="438"/>
      <c r="AU48" s="307" t="str">
        <f>IFERROR(IF($D47="□",($AO47/$AK$6),($AO47/$AK$8)),"")</f>
        <v/>
      </c>
      <c r="AV48" s="307" t="str">
        <f>IFERROR(IF($D47="□",($AN47/$AO$6),($AN47/$AO$8)),"")</f>
        <v/>
      </c>
      <c r="AX48" s="307" t="s">
        <v>523</v>
      </c>
      <c r="AY48" s="307" t="s">
        <v>523</v>
      </c>
    </row>
    <row r="49" spans="1:51" s="282" customFormat="1" ht="12" customHeight="1">
      <c r="A49" s="441"/>
      <c r="B49" s="530"/>
      <c r="C49" s="533"/>
      <c r="D49" s="536"/>
      <c r="E49" s="304"/>
      <c r="F49" s="541"/>
      <c r="G49" s="542"/>
      <c r="H49" s="308"/>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545"/>
      <c r="AO49" s="437"/>
      <c r="AP49" s="550"/>
      <c r="AQ49" s="551"/>
      <c r="AR49" s="437"/>
      <c r="AS49" s="437"/>
      <c r="AT49" s="438"/>
      <c r="AU49" s="310"/>
      <c r="AV49" s="310"/>
      <c r="AX49" s="310"/>
      <c r="AY49" s="310"/>
    </row>
    <row r="50" spans="1:51" s="282" customFormat="1" ht="12" customHeight="1">
      <c r="A50" s="439">
        <v>8</v>
      </c>
      <c r="B50" s="528"/>
      <c r="C50" s="531"/>
      <c r="D50" s="534" t="s">
        <v>429</v>
      </c>
      <c r="E50" s="299"/>
      <c r="F50" s="537"/>
      <c r="G50" s="538"/>
      <c r="H50" s="300" t="s">
        <v>430</v>
      </c>
      <c r="I50" s="301"/>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543">
        <f>+SUM(I51:AM52)</f>
        <v>0</v>
      </c>
      <c r="AO50" s="435">
        <f>IF($AN$3="４週",AN50/4,AN50/(DAY(EOMONTH($I$21,0))/7))</f>
        <v>0</v>
      </c>
      <c r="AP50" s="546"/>
      <c r="AQ50" s="547"/>
      <c r="AR50" s="435" t="str">
        <f>IF($AN$3="４週",AU51,AV51)</f>
        <v/>
      </c>
      <c r="AS50" s="435"/>
      <c r="AT50" s="438"/>
      <c r="AU50" s="303" t="s">
        <v>431</v>
      </c>
      <c r="AV50" s="303" t="s">
        <v>432</v>
      </c>
      <c r="AX50" s="303" t="s">
        <v>433</v>
      </c>
      <c r="AY50" s="303" t="s">
        <v>434</v>
      </c>
    </row>
    <row r="51" spans="1:51" s="282" customFormat="1" ht="12" customHeight="1">
      <c r="A51" s="440"/>
      <c r="B51" s="529"/>
      <c r="C51" s="532"/>
      <c r="D51" s="535"/>
      <c r="E51" s="304"/>
      <c r="F51" s="539"/>
      <c r="G51" s="540"/>
      <c r="H51" s="305" t="s">
        <v>435</v>
      </c>
      <c r="I51" s="306" t="str">
        <f>IFERROR(VLOOKUP(I50,'P1（シフト記号表）'!$B:$Z,23,FALSE),"")</f>
        <v/>
      </c>
      <c r="J51" s="306" t="str">
        <f>IFERROR(VLOOKUP(J50,'P1（シフト記号表）'!$B:$Z,23,FALSE),"")</f>
        <v/>
      </c>
      <c r="K51" s="306" t="str">
        <f>IFERROR(VLOOKUP(K50,'P1（シフト記号表）'!$B:$Z,23,FALSE),"")</f>
        <v/>
      </c>
      <c r="L51" s="306" t="str">
        <f>IFERROR(VLOOKUP(L50,'P1（シフト記号表）'!$B:$Z,23,FALSE),"")</f>
        <v/>
      </c>
      <c r="M51" s="306" t="str">
        <f>IFERROR(VLOOKUP(M50,'P1（シフト記号表）'!$B:$Z,23,FALSE),"")</f>
        <v/>
      </c>
      <c r="N51" s="306" t="str">
        <f>IFERROR(VLOOKUP(N50,'P1（シフト記号表）'!$B:$Z,23,FALSE),"")</f>
        <v/>
      </c>
      <c r="O51" s="306" t="str">
        <f>IFERROR(VLOOKUP(O50,'P1（シフト記号表）'!$B:$Z,23,FALSE),"")</f>
        <v/>
      </c>
      <c r="P51" s="306" t="str">
        <f>IFERROR(VLOOKUP(P50,'P1（シフト記号表）'!$B:$Z,23,FALSE),"")</f>
        <v/>
      </c>
      <c r="Q51" s="306" t="str">
        <f>IFERROR(VLOOKUP(Q50,'P1（シフト記号表）'!$B:$Z,23,FALSE),"")</f>
        <v/>
      </c>
      <c r="R51" s="306" t="str">
        <f>IFERROR(VLOOKUP(R50,'P1（シフト記号表）'!$B:$Z,23,FALSE),"")</f>
        <v/>
      </c>
      <c r="S51" s="306" t="str">
        <f>IFERROR(VLOOKUP(S50,'P1（シフト記号表）'!$B:$Z,23,FALSE),"")</f>
        <v/>
      </c>
      <c r="T51" s="306" t="str">
        <f>IFERROR(VLOOKUP(T50,'P1（シフト記号表）'!$B:$Z,23,FALSE),"")</f>
        <v/>
      </c>
      <c r="U51" s="306" t="str">
        <f>IFERROR(VLOOKUP(U50,'P1（シフト記号表）'!$B:$Z,23,FALSE),"")</f>
        <v/>
      </c>
      <c r="V51" s="306" t="str">
        <f>IFERROR(VLOOKUP(V50,'P1（シフト記号表）'!$B:$Z,23,FALSE),"")</f>
        <v/>
      </c>
      <c r="W51" s="306" t="str">
        <f>IFERROR(VLOOKUP(W50,'P1（シフト記号表）'!$B:$Z,23,FALSE),"")</f>
        <v/>
      </c>
      <c r="X51" s="306" t="str">
        <f>IFERROR(VLOOKUP(X50,'P1（シフト記号表）'!$B:$Z,23,FALSE),"")</f>
        <v/>
      </c>
      <c r="Y51" s="306" t="str">
        <f>IFERROR(VLOOKUP(Y50,'P1（シフト記号表）'!$B:$Z,23,FALSE),"")</f>
        <v/>
      </c>
      <c r="Z51" s="306" t="str">
        <f>IFERROR(VLOOKUP(Z50,'P1（シフト記号表）'!$B:$Z,23,FALSE),"")</f>
        <v/>
      </c>
      <c r="AA51" s="306" t="str">
        <f>IFERROR(VLOOKUP(AA50,'P1（シフト記号表）'!$B:$Z,23,FALSE),"")</f>
        <v/>
      </c>
      <c r="AB51" s="306" t="str">
        <f>IFERROR(VLOOKUP(AB50,'P1（シフト記号表）'!$B:$Z,23,FALSE),"")</f>
        <v/>
      </c>
      <c r="AC51" s="306" t="str">
        <f>IFERROR(VLOOKUP(AC50,'P1（シフト記号表）'!$B:$Z,23,FALSE),"")</f>
        <v/>
      </c>
      <c r="AD51" s="306" t="str">
        <f>IFERROR(VLOOKUP(AD50,'P1（シフト記号表）'!$B:$Z,23,FALSE),"")</f>
        <v/>
      </c>
      <c r="AE51" s="306" t="str">
        <f>IFERROR(VLOOKUP(AE50,'P1（シフト記号表）'!$B:$Z,23,FALSE),"")</f>
        <v/>
      </c>
      <c r="AF51" s="306" t="str">
        <f>IFERROR(VLOOKUP(AF50,'P1（シフト記号表）'!$B:$Z,23,FALSE),"")</f>
        <v/>
      </c>
      <c r="AG51" s="306" t="str">
        <f>IFERROR(VLOOKUP(AG50,'P1（シフト記号表）'!$B:$Z,23,FALSE),"")</f>
        <v/>
      </c>
      <c r="AH51" s="306" t="str">
        <f>IFERROR(VLOOKUP(AH50,'P1（シフト記号表）'!$B:$Z,23,FALSE),"")</f>
        <v/>
      </c>
      <c r="AI51" s="306" t="str">
        <f>IFERROR(VLOOKUP(AI50,'P1（シフト記号表）'!$B:$Z,23,FALSE),"")</f>
        <v/>
      </c>
      <c r="AJ51" s="306" t="str">
        <f>IFERROR(VLOOKUP(AJ50,'P1（シフト記号表）'!$B:$Z,23,FALSE),"")</f>
        <v/>
      </c>
      <c r="AK51" s="306" t="str">
        <f>IFERROR(VLOOKUP(AK50,'P1（シフト記号表）'!$B:$Z,23,FALSE),"")</f>
        <v/>
      </c>
      <c r="AL51" s="306" t="str">
        <f>IFERROR(VLOOKUP(AL50,'P1（シフト記号表）'!$B:$Z,23,FALSE),"")</f>
        <v/>
      </c>
      <c r="AM51" s="306" t="str">
        <f>IFERROR(VLOOKUP(AM50,'P1（シフト記号表）'!$B:$Z,23,FALSE),"")</f>
        <v/>
      </c>
      <c r="AN51" s="544"/>
      <c r="AO51" s="436"/>
      <c r="AP51" s="548"/>
      <c r="AQ51" s="549"/>
      <c r="AR51" s="436"/>
      <c r="AS51" s="436"/>
      <c r="AT51" s="438"/>
      <c r="AU51" s="307" t="str">
        <f>IFERROR(IF($D50="□",($AO50/$AK$6),($AO50/$AK$8)),"")</f>
        <v/>
      </c>
      <c r="AV51" s="307" t="str">
        <f>IFERROR(IF($D50="□",($AN50/$AO$6),($AN50/$AO$8)),"")</f>
        <v/>
      </c>
      <c r="AX51" s="307" t="s">
        <v>523</v>
      </c>
      <c r="AY51" s="307" t="s">
        <v>523</v>
      </c>
    </row>
    <row r="52" spans="1:51" s="282" customFormat="1" ht="12" customHeight="1">
      <c r="A52" s="441"/>
      <c r="B52" s="530"/>
      <c r="C52" s="533"/>
      <c r="D52" s="536"/>
      <c r="E52" s="304"/>
      <c r="F52" s="541"/>
      <c r="G52" s="542"/>
      <c r="H52" s="308"/>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545"/>
      <c r="AO52" s="437"/>
      <c r="AP52" s="550"/>
      <c r="AQ52" s="551"/>
      <c r="AR52" s="437"/>
      <c r="AS52" s="437"/>
      <c r="AT52" s="438"/>
      <c r="AU52" s="310"/>
      <c r="AV52" s="310"/>
      <c r="AX52" s="310"/>
      <c r="AY52" s="310"/>
    </row>
    <row r="53" spans="1:51" s="282" customFormat="1" ht="12" customHeight="1">
      <c r="A53" s="439">
        <v>9</v>
      </c>
      <c r="B53" s="528"/>
      <c r="C53" s="531"/>
      <c r="D53" s="534" t="s">
        <v>429</v>
      </c>
      <c r="E53" s="299"/>
      <c r="F53" s="537"/>
      <c r="G53" s="538"/>
      <c r="H53" s="300" t="s">
        <v>430</v>
      </c>
      <c r="I53" s="301"/>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543">
        <f>+SUM(I54:AM55)</f>
        <v>0</v>
      </c>
      <c r="AO53" s="435">
        <f>IF($AN$3="４週",AN53/4,AN53/(DAY(EOMONTH($I$21,0))/7))</f>
        <v>0</v>
      </c>
      <c r="AP53" s="546"/>
      <c r="AQ53" s="547"/>
      <c r="AR53" s="435" t="str">
        <f>IF($AN$3="４週",AU54,AV54)</f>
        <v/>
      </c>
      <c r="AS53" s="435"/>
      <c r="AT53" s="438"/>
      <c r="AU53" s="303" t="s">
        <v>431</v>
      </c>
      <c r="AV53" s="303" t="s">
        <v>432</v>
      </c>
      <c r="AX53" s="303" t="s">
        <v>433</v>
      </c>
      <c r="AY53" s="303" t="s">
        <v>434</v>
      </c>
    </row>
    <row r="54" spans="1:51" s="282" customFormat="1" ht="12" customHeight="1">
      <c r="A54" s="440"/>
      <c r="B54" s="529"/>
      <c r="C54" s="532"/>
      <c r="D54" s="535"/>
      <c r="E54" s="304"/>
      <c r="F54" s="539"/>
      <c r="G54" s="540"/>
      <c r="H54" s="305" t="s">
        <v>435</v>
      </c>
      <c r="I54" s="306" t="str">
        <f>IFERROR(VLOOKUP(I53,'P1（シフト記号表）'!$B:$Z,23,FALSE),"")</f>
        <v/>
      </c>
      <c r="J54" s="306" t="str">
        <f>IFERROR(VLOOKUP(J53,'P1（シフト記号表）'!$B:$Z,23,FALSE),"")</f>
        <v/>
      </c>
      <c r="K54" s="306" t="str">
        <f>IFERROR(VLOOKUP(K53,'P1（シフト記号表）'!$B:$Z,23,FALSE),"")</f>
        <v/>
      </c>
      <c r="L54" s="306" t="str">
        <f>IFERROR(VLOOKUP(L53,'P1（シフト記号表）'!$B:$Z,23,FALSE),"")</f>
        <v/>
      </c>
      <c r="M54" s="306" t="str">
        <f>IFERROR(VLOOKUP(M53,'P1（シフト記号表）'!$B:$Z,23,FALSE),"")</f>
        <v/>
      </c>
      <c r="N54" s="306" t="str">
        <f>IFERROR(VLOOKUP(N53,'P1（シフト記号表）'!$B:$Z,23,FALSE),"")</f>
        <v/>
      </c>
      <c r="O54" s="306" t="str">
        <f>IFERROR(VLOOKUP(O53,'P1（シフト記号表）'!$B:$Z,23,FALSE),"")</f>
        <v/>
      </c>
      <c r="P54" s="306" t="str">
        <f>IFERROR(VLOOKUP(P53,'P1（シフト記号表）'!$B:$Z,23,FALSE),"")</f>
        <v/>
      </c>
      <c r="Q54" s="306" t="str">
        <f>IFERROR(VLOOKUP(Q53,'P1（シフト記号表）'!$B:$Z,23,FALSE),"")</f>
        <v/>
      </c>
      <c r="R54" s="306" t="str">
        <f>IFERROR(VLOOKUP(R53,'P1（シフト記号表）'!$B:$Z,23,FALSE),"")</f>
        <v/>
      </c>
      <c r="S54" s="306" t="str">
        <f>IFERROR(VLOOKUP(S53,'P1（シフト記号表）'!$B:$Z,23,FALSE),"")</f>
        <v/>
      </c>
      <c r="T54" s="306" t="str">
        <f>IFERROR(VLOOKUP(T53,'P1（シフト記号表）'!$B:$Z,23,FALSE),"")</f>
        <v/>
      </c>
      <c r="U54" s="306" t="str">
        <f>IFERROR(VLOOKUP(U53,'P1（シフト記号表）'!$B:$Z,23,FALSE),"")</f>
        <v/>
      </c>
      <c r="V54" s="306" t="str">
        <f>IFERROR(VLOOKUP(V53,'P1（シフト記号表）'!$B:$Z,23,FALSE),"")</f>
        <v/>
      </c>
      <c r="W54" s="306" t="str">
        <f>IFERROR(VLOOKUP(W53,'P1（シフト記号表）'!$B:$Z,23,FALSE),"")</f>
        <v/>
      </c>
      <c r="X54" s="306" t="str">
        <f>IFERROR(VLOOKUP(X53,'P1（シフト記号表）'!$B:$Z,23,FALSE),"")</f>
        <v/>
      </c>
      <c r="Y54" s="306" t="str">
        <f>IFERROR(VLOOKUP(Y53,'P1（シフト記号表）'!$B:$Z,23,FALSE),"")</f>
        <v/>
      </c>
      <c r="Z54" s="306" t="str">
        <f>IFERROR(VLOOKUP(Z53,'P1（シフト記号表）'!$B:$Z,23,FALSE),"")</f>
        <v/>
      </c>
      <c r="AA54" s="306" t="str">
        <f>IFERROR(VLOOKUP(AA53,'P1（シフト記号表）'!$B:$Z,23,FALSE),"")</f>
        <v/>
      </c>
      <c r="AB54" s="306" t="str">
        <f>IFERROR(VLOOKUP(AB53,'P1（シフト記号表）'!$B:$Z,23,FALSE),"")</f>
        <v/>
      </c>
      <c r="AC54" s="306" t="str">
        <f>IFERROR(VLOOKUP(AC53,'P1（シフト記号表）'!$B:$Z,23,FALSE),"")</f>
        <v/>
      </c>
      <c r="AD54" s="306" t="str">
        <f>IFERROR(VLOOKUP(AD53,'P1（シフト記号表）'!$B:$Z,23,FALSE),"")</f>
        <v/>
      </c>
      <c r="AE54" s="306" t="str">
        <f>IFERROR(VLOOKUP(AE53,'P1（シフト記号表）'!$B:$Z,23,FALSE),"")</f>
        <v/>
      </c>
      <c r="AF54" s="306" t="str">
        <f>IFERROR(VLOOKUP(AF53,'P1（シフト記号表）'!$B:$Z,23,FALSE),"")</f>
        <v/>
      </c>
      <c r="AG54" s="306" t="str">
        <f>IFERROR(VLOOKUP(AG53,'P1（シフト記号表）'!$B:$Z,23,FALSE),"")</f>
        <v/>
      </c>
      <c r="AH54" s="306" t="str">
        <f>IFERROR(VLOOKUP(AH53,'P1（シフト記号表）'!$B:$Z,23,FALSE),"")</f>
        <v/>
      </c>
      <c r="AI54" s="306" t="str">
        <f>IFERROR(VLOOKUP(AI53,'P1（シフト記号表）'!$B:$Z,23,FALSE),"")</f>
        <v/>
      </c>
      <c r="AJ54" s="306" t="str">
        <f>IFERROR(VLOOKUP(AJ53,'P1（シフト記号表）'!$B:$Z,23,FALSE),"")</f>
        <v/>
      </c>
      <c r="AK54" s="306" t="str">
        <f>IFERROR(VLOOKUP(AK53,'P1（シフト記号表）'!$B:$Z,23,FALSE),"")</f>
        <v/>
      </c>
      <c r="AL54" s="306" t="str">
        <f>IFERROR(VLOOKUP(AL53,'P1（シフト記号表）'!$B:$Z,23,FALSE),"")</f>
        <v/>
      </c>
      <c r="AM54" s="306" t="str">
        <f>IFERROR(VLOOKUP(AM53,'P1（シフト記号表）'!$B:$Z,23,FALSE),"")</f>
        <v/>
      </c>
      <c r="AN54" s="544"/>
      <c r="AO54" s="436"/>
      <c r="AP54" s="548"/>
      <c r="AQ54" s="549"/>
      <c r="AR54" s="436"/>
      <c r="AS54" s="436"/>
      <c r="AT54" s="438"/>
      <c r="AU54" s="307" t="str">
        <f>IFERROR(IF($D53="□",($AO53/$AK$6),($AO53/$AK$8)),"")</f>
        <v/>
      </c>
      <c r="AV54" s="307" t="str">
        <f>IFERROR(IF($D53="□",($AN53/$AO$6),($AN53/$AO$8)),"")</f>
        <v/>
      </c>
      <c r="AX54" s="307" t="s">
        <v>523</v>
      </c>
      <c r="AY54" s="307" t="s">
        <v>523</v>
      </c>
    </row>
    <row r="55" spans="1:51" s="282" customFormat="1" ht="12" customHeight="1">
      <c r="A55" s="441"/>
      <c r="B55" s="530"/>
      <c r="C55" s="533"/>
      <c r="D55" s="536"/>
      <c r="E55" s="304"/>
      <c r="F55" s="541"/>
      <c r="G55" s="542"/>
      <c r="H55" s="308"/>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545"/>
      <c r="AO55" s="437"/>
      <c r="AP55" s="550"/>
      <c r="AQ55" s="551"/>
      <c r="AR55" s="437"/>
      <c r="AS55" s="437"/>
      <c r="AT55" s="438"/>
      <c r="AU55" s="310"/>
      <c r="AV55" s="310"/>
      <c r="AX55" s="310"/>
      <c r="AY55" s="310"/>
    </row>
    <row r="56" spans="1:51" s="282" customFormat="1" ht="12" customHeight="1">
      <c r="A56" s="439">
        <v>10</v>
      </c>
      <c r="B56" s="528"/>
      <c r="C56" s="531"/>
      <c r="D56" s="534" t="s">
        <v>429</v>
      </c>
      <c r="E56" s="299"/>
      <c r="F56" s="537"/>
      <c r="G56" s="538"/>
      <c r="H56" s="300" t="s">
        <v>430</v>
      </c>
      <c r="I56" s="301"/>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543">
        <f>+SUM(I57:AM58)</f>
        <v>0</v>
      </c>
      <c r="AO56" s="435">
        <f>IF($AN$3="４週",AN56/4,AN56/(DAY(EOMONTH($I$21,0))/7))</f>
        <v>0</v>
      </c>
      <c r="AP56" s="546"/>
      <c r="AQ56" s="547"/>
      <c r="AR56" s="435" t="str">
        <f>IF($AN$3="４週",AU57,AV57)</f>
        <v/>
      </c>
      <c r="AS56" s="435"/>
      <c r="AT56" s="438"/>
      <c r="AU56" s="303" t="s">
        <v>431</v>
      </c>
      <c r="AV56" s="303" t="s">
        <v>432</v>
      </c>
      <c r="AX56" s="303" t="s">
        <v>433</v>
      </c>
      <c r="AY56" s="303" t="s">
        <v>434</v>
      </c>
    </row>
    <row r="57" spans="1:51" s="282" customFormat="1" ht="12" customHeight="1">
      <c r="A57" s="440"/>
      <c r="B57" s="529"/>
      <c r="C57" s="532"/>
      <c r="D57" s="535"/>
      <c r="E57" s="304"/>
      <c r="F57" s="539"/>
      <c r="G57" s="540"/>
      <c r="H57" s="305" t="s">
        <v>435</v>
      </c>
      <c r="I57" s="306" t="str">
        <f>IFERROR(VLOOKUP(I56,'P1（シフト記号表）'!$B:$Z,23,FALSE),"")</f>
        <v/>
      </c>
      <c r="J57" s="306" t="str">
        <f>IFERROR(VLOOKUP(J56,'P1（シフト記号表）'!$B:$Z,23,FALSE),"")</f>
        <v/>
      </c>
      <c r="K57" s="306" t="str">
        <f>IFERROR(VLOOKUP(K56,'P1（シフト記号表）'!$B:$Z,23,FALSE),"")</f>
        <v/>
      </c>
      <c r="L57" s="306" t="str">
        <f>IFERROR(VLOOKUP(L56,'P1（シフト記号表）'!$B:$Z,23,FALSE),"")</f>
        <v/>
      </c>
      <c r="M57" s="306" t="str">
        <f>IFERROR(VLOOKUP(M56,'P1（シフト記号表）'!$B:$Z,23,FALSE),"")</f>
        <v/>
      </c>
      <c r="N57" s="306" t="str">
        <f>IFERROR(VLOOKUP(N56,'P1（シフト記号表）'!$B:$Z,23,FALSE),"")</f>
        <v/>
      </c>
      <c r="O57" s="306" t="str">
        <f>IFERROR(VLOOKUP(O56,'P1（シフト記号表）'!$B:$Z,23,FALSE),"")</f>
        <v/>
      </c>
      <c r="P57" s="306" t="str">
        <f>IFERROR(VLOOKUP(P56,'P1（シフト記号表）'!$B:$Z,23,FALSE),"")</f>
        <v/>
      </c>
      <c r="Q57" s="306" t="str">
        <f>IFERROR(VLOOKUP(Q56,'P1（シフト記号表）'!$B:$Z,23,FALSE),"")</f>
        <v/>
      </c>
      <c r="R57" s="306" t="str">
        <f>IFERROR(VLOOKUP(R56,'P1（シフト記号表）'!$B:$Z,23,FALSE),"")</f>
        <v/>
      </c>
      <c r="S57" s="306" t="str">
        <f>IFERROR(VLOOKUP(S56,'P1（シフト記号表）'!$B:$Z,23,FALSE),"")</f>
        <v/>
      </c>
      <c r="T57" s="306" t="str">
        <f>IFERROR(VLOOKUP(T56,'P1（シフト記号表）'!$B:$Z,23,FALSE),"")</f>
        <v/>
      </c>
      <c r="U57" s="306" t="str">
        <f>IFERROR(VLOOKUP(U56,'P1（シフト記号表）'!$B:$Z,23,FALSE),"")</f>
        <v/>
      </c>
      <c r="V57" s="306" t="str">
        <f>IFERROR(VLOOKUP(V56,'P1（シフト記号表）'!$B:$Z,23,FALSE),"")</f>
        <v/>
      </c>
      <c r="W57" s="306" t="str">
        <f>IFERROR(VLOOKUP(W56,'P1（シフト記号表）'!$B:$Z,23,FALSE),"")</f>
        <v/>
      </c>
      <c r="X57" s="306" t="str">
        <f>IFERROR(VLOOKUP(X56,'P1（シフト記号表）'!$B:$Z,23,FALSE),"")</f>
        <v/>
      </c>
      <c r="Y57" s="306" t="str">
        <f>IFERROR(VLOOKUP(Y56,'P1（シフト記号表）'!$B:$Z,23,FALSE),"")</f>
        <v/>
      </c>
      <c r="Z57" s="306" t="str">
        <f>IFERROR(VLOOKUP(Z56,'P1（シフト記号表）'!$B:$Z,23,FALSE),"")</f>
        <v/>
      </c>
      <c r="AA57" s="306" t="str">
        <f>IFERROR(VLOOKUP(AA56,'P1（シフト記号表）'!$B:$Z,23,FALSE),"")</f>
        <v/>
      </c>
      <c r="AB57" s="306" t="str">
        <f>IFERROR(VLOOKUP(AB56,'P1（シフト記号表）'!$B:$Z,23,FALSE),"")</f>
        <v/>
      </c>
      <c r="AC57" s="306" t="str">
        <f>IFERROR(VLOOKUP(AC56,'P1（シフト記号表）'!$B:$Z,23,FALSE),"")</f>
        <v/>
      </c>
      <c r="AD57" s="306" t="str">
        <f>IFERROR(VLOOKUP(AD56,'P1（シフト記号表）'!$B:$Z,23,FALSE),"")</f>
        <v/>
      </c>
      <c r="AE57" s="306" t="str">
        <f>IFERROR(VLOOKUP(AE56,'P1（シフト記号表）'!$B:$Z,23,FALSE),"")</f>
        <v/>
      </c>
      <c r="AF57" s="306" t="str">
        <f>IFERROR(VLOOKUP(AF56,'P1（シフト記号表）'!$B:$Z,23,FALSE),"")</f>
        <v/>
      </c>
      <c r="AG57" s="306" t="str">
        <f>IFERROR(VLOOKUP(AG56,'P1（シフト記号表）'!$B:$Z,23,FALSE),"")</f>
        <v/>
      </c>
      <c r="AH57" s="306" t="str">
        <f>IFERROR(VLOOKUP(AH56,'P1（シフト記号表）'!$B:$Z,23,FALSE),"")</f>
        <v/>
      </c>
      <c r="AI57" s="306" t="str">
        <f>IFERROR(VLOOKUP(AI56,'P1（シフト記号表）'!$B:$Z,23,FALSE),"")</f>
        <v/>
      </c>
      <c r="AJ57" s="306" t="str">
        <f>IFERROR(VLOOKUP(AJ56,'P1（シフト記号表）'!$B:$Z,23,FALSE),"")</f>
        <v/>
      </c>
      <c r="AK57" s="306" t="str">
        <f>IFERROR(VLOOKUP(AK56,'P1（シフト記号表）'!$B:$Z,23,FALSE),"")</f>
        <v/>
      </c>
      <c r="AL57" s="306" t="str">
        <f>IFERROR(VLOOKUP(AL56,'P1（シフト記号表）'!$B:$Z,23,FALSE),"")</f>
        <v/>
      </c>
      <c r="AM57" s="306" t="str">
        <f>IFERROR(VLOOKUP(AM56,'P1（シフト記号表）'!$B:$Z,23,FALSE),"")</f>
        <v/>
      </c>
      <c r="AN57" s="544"/>
      <c r="AO57" s="436"/>
      <c r="AP57" s="548"/>
      <c r="AQ57" s="549"/>
      <c r="AR57" s="436"/>
      <c r="AS57" s="436"/>
      <c r="AT57" s="438"/>
      <c r="AU57" s="307" t="str">
        <f>IFERROR(IF($D56="□",($AO56/$AK$6),($AO56/$AK$8)),"")</f>
        <v/>
      </c>
      <c r="AV57" s="307" t="str">
        <f>IFERROR(IF($D56="□",($AN56/$AO$6),($AN56/$AO$8)),"")</f>
        <v/>
      </c>
      <c r="AX57" s="307" t="s">
        <v>523</v>
      </c>
      <c r="AY57" s="307" t="s">
        <v>523</v>
      </c>
    </row>
    <row r="58" spans="1:51" s="282" customFormat="1" ht="12" customHeight="1">
      <c r="A58" s="441"/>
      <c r="B58" s="530"/>
      <c r="C58" s="533"/>
      <c r="D58" s="536"/>
      <c r="E58" s="304"/>
      <c r="F58" s="541"/>
      <c r="G58" s="542"/>
      <c r="H58" s="308"/>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c r="AN58" s="545"/>
      <c r="AO58" s="437"/>
      <c r="AP58" s="550"/>
      <c r="AQ58" s="551"/>
      <c r="AR58" s="437"/>
      <c r="AS58" s="437"/>
      <c r="AT58" s="438"/>
      <c r="AU58" s="310"/>
      <c r="AV58" s="310"/>
      <c r="AX58" s="310"/>
      <c r="AY58" s="310"/>
    </row>
    <row r="59" spans="1:51" s="282" customFormat="1" ht="12" customHeight="1">
      <c r="A59" s="439">
        <v>11</v>
      </c>
      <c r="B59" s="528"/>
      <c r="C59" s="531"/>
      <c r="D59" s="534" t="s">
        <v>429</v>
      </c>
      <c r="E59" s="299"/>
      <c r="F59" s="537"/>
      <c r="G59" s="538"/>
      <c r="H59" s="300" t="s">
        <v>430</v>
      </c>
      <c r="I59" s="301"/>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543">
        <f>+SUM(I60:AM61)</f>
        <v>0</v>
      </c>
      <c r="AO59" s="435">
        <f>IF($AN$3="４週",AN59/4,AN59/(DAY(EOMONTH($I$21,0))/7))</f>
        <v>0</v>
      </c>
      <c r="AP59" s="546"/>
      <c r="AQ59" s="547"/>
      <c r="AR59" s="435" t="str">
        <f>IF($AN$3="４週",AU60,AV60)</f>
        <v/>
      </c>
      <c r="AS59" s="435"/>
      <c r="AT59" s="438"/>
      <c r="AU59" s="303" t="s">
        <v>431</v>
      </c>
      <c r="AV59" s="303" t="s">
        <v>432</v>
      </c>
      <c r="AX59" s="303" t="s">
        <v>433</v>
      </c>
      <c r="AY59" s="303" t="s">
        <v>434</v>
      </c>
    </row>
    <row r="60" spans="1:51" s="282" customFormat="1" ht="12" customHeight="1">
      <c r="A60" s="440"/>
      <c r="B60" s="529"/>
      <c r="C60" s="532"/>
      <c r="D60" s="535"/>
      <c r="E60" s="304"/>
      <c r="F60" s="539"/>
      <c r="G60" s="540"/>
      <c r="H60" s="305" t="s">
        <v>435</v>
      </c>
      <c r="I60" s="306" t="str">
        <f>IFERROR(VLOOKUP(I59,'P1（シフト記号表）'!$B:$Z,23,FALSE),"")</f>
        <v/>
      </c>
      <c r="J60" s="306" t="str">
        <f>IFERROR(VLOOKUP(J59,'P1（シフト記号表）'!$B:$Z,23,FALSE),"")</f>
        <v/>
      </c>
      <c r="K60" s="306" t="str">
        <f>IFERROR(VLOOKUP(K59,'P1（シフト記号表）'!$B:$Z,23,FALSE),"")</f>
        <v/>
      </c>
      <c r="L60" s="306" t="str">
        <f>IFERROR(VLOOKUP(L59,'P1（シフト記号表）'!$B:$Z,23,FALSE),"")</f>
        <v/>
      </c>
      <c r="M60" s="306" t="str">
        <f>IFERROR(VLOOKUP(M59,'P1（シフト記号表）'!$B:$Z,23,FALSE),"")</f>
        <v/>
      </c>
      <c r="N60" s="306" t="str">
        <f>IFERROR(VLOOKUP(N59,'P1（シフト記号表）'!$B:$Z,23,FALSE),"")</f>
        <v/>
      </c>
      <c r="O60" s="306" t="str">
        <f>IFERROR(VLOOKUP(O59,'P1（シフト記号表）'!$B:$Z,23,FALSE),"")</f>
        <v/>
      </c>
      <c r="P60" s="306" t="str">
        <f>IFERROR(VLOOKUP(P59,'P1（シフト記号表）'!$B:$Z,23,FALSE),"")</f>
        <v/>
      </c>
      <c r="Q60" s="306" t="str">
        <f>IFERROR(VLOOKUP(Q59,'P1（シフト記号表）'!$B:$Z,23,FALSE),"")</f>
        <v/>
      </c>
      <c r="R60" s="306" t="str">
        <f>IFERROR(VLOOKUP(R59,'P1（シフト記号表）'!$B:$Z,23,FALSE),"")</f>
        <v/>
      </c>
      <c r="S60" s="306" t="str">
        <f>IFERROR(VLOOKUP(S59,'P1（シフト記号表）'!$B:$Z,23,FALSE),"")</f>
        <v/>
      </c>
      <c r="T60" s="306" t="str">
        <f>IFERROR(VLOOKUP(T59,'P1（シフト記号表）'!$B:$Z,23,FALSE),"")</f>
        <v/>
      </c>
      <c r="U60" s="306" t="str">
        <f>IFERROR(VLOOKUP(U59,'P1（シフト記号表）'!$B:$Z,23,FALSE),"")</f>
        <v/>
      </c>
      <c r="V60" s="306" t="str">
        <f>IFERROR(VLOOKUP(V59,'P1（シフト記号表）'!$B:$Z,23,FALSE),"")</f>
        <v/>
      </c>
      <c r="W60" s="306" t="str">
        <f>IFERROR(VLOOKUP(W59,'P1（シフト記号表）'!$B:$Z,23,FALSE),"")</f>
        <v/>
      </c>
      <c r="X60" s="306" t="str">
        <f>IFERROR(VLOOKUP(X59,'P1（シフト記号表）'!$B:$Z,23,FALSE),"")</f>
        <v/>
      </c>
      <c r="Y60" s="306" t="str">
        <f>IFERROR(VLOOKUP(Y59,'P1（シフト記号表）'!$B:$Z,23,FALSE),"")</f>
        <v/>
      </c>
      <c r="Z60" s="306" t="str">
        <f>IFERROR(VLOOKUP(Z59,'P1（シフト記号表）'!$B:$Z,23,FALSE),"")</f>
        <v/>
      </c>
      <c r="AA60" s="306" t="str">
        <f>IFERROR(VLOOKUP(AA59,'P1（シフト記号表）'!$B:$Z,23,FALSE),"")</f>
        <v/>
      </c>
      <c r="AB60" s="306" t="str">
        <f>IFERROR(VLOOKUP(AB59,'P1（シフト記号表）'!$B:$Z,23,FALSE),"")</f>
        <v/>
      </c>
      <c r="AC60" s="306" t="str">
        <f>IFERROR(VLOOKUP(AC59,'P1（シフト記号表）'!$B:$Z,23,FALSE),"")</f>
        <v/>
      </c>
      <c r="AD60" s="306" t="str">
        <f>IFERROR(VLOOKUP(AD59,'P1（シフト記号表）'!$B:$Z,23,FALSE),"")</f>
        <v/>
      </c>
      <c r="AE60" s="306" t="str">
        <f>IFERROR(VLOOKUP(AE59,'P1（シフト記号表）'!$B:$Z,23,FALSE),"")</f>
        <v/>
      </c>
      <c r="AF60" s="306" t="str">
        <f>IFERROR(VLOOKUP(AF59,'P1（シフト記号表）'!$B:$Z,23,FALSE),"")</f>
        <v/>
      </c>
      <c r="AG60" s="306" t="str">
        <f>IFERROR(VLOOKUP(AG59,'P1（シフト記号表）'!$B:$Z,23,FALSE),"")</f>
        <v/>
      </c>
      <c r="AH60" s="306" t="str">
        <f>IFERROR(VLOOKUP(AH59,'P1（シフト記号表）'!$B:$Z,23,FALSE),"")</f>
        <v/>
      </c>
      <c r="AI60" s="306" t="str">
        <f>IFERROR(VLOOKUP(AI59,'P1（シフト記号表）'!$B:$Z,23,FALSE),"")</f>
        <v/>
      </c>
      <c r="AJ60" s="306" t="str">
        <f>IFERROR(VLOOKUP(AJ59,'P1（シフト記号表）'!$B:$Z,23,FALSE),"")</f>
        <v/>
      </c>
      <c r="AK60" s="306" t="str">
        <f>IFERROR(VLOOKUP(AK59,'P1（シフト記号表）'!$B:$Z,23,FALSE),"")</f>
        <v/>
      </c>
      <c r="AL60" s="306" t="str">
        <f>IFERROR(VLOOKUP(AL59,'P1（シフト記号表）'!$B:$Z,23,FALSE),"")</f>
        <v/>
      </c>
      <c r="AM60" s="306" t="str">
        <f>IFERROR(VLOOKUP(AM59,'P1（シフト記号表）'!$B:$Z,23,FALSE),"")</f>
        <v/>
      </c>
      <c r="AN60" s="544"/>
      <c r="AO60" s="436"/>
      <c r="AP60" s="548"/>
      <c r="AQ60" s="549"/>
      <c r="AR60" s="436"/>
      <c r="AS60" s="436"/>
      <c r="AT60" s="438"/>
      <c r="AU60" s="307" t="str">
        <f>IFERROR(IF($D59="□",($AO59/$AK$6),($AO59/$AK$8)),"")</f>
        <v/>
      </c>
      <c r="AV60" s="307" t="str">
        <f>IFERROR(IF($D59="□",($AN59/$AO$6),($AN59/$AO$8)),"")</f>
        <v/>
      </c>
      <c r="AX60" s="307" t="s">
        <v>523</v>
      </c>
      <c r="AY60" s="307" t="s">
        <v>523</v>
      </c>
    </row>
    <row r="61" spans="1:51" s="282" customFormat="1" ht="12" customHeight="1">
      <c r="A61" s="441"/>
      <c r="B61" s="530"/>
      <c r="C61" s="533"/>
      <c r="D61" s="536"/>
      <c r="E61" s="304"/>
      <c r="F61" s="541"/>
      <c r="G61" s="542"/>
      <c r="H61" s="308"/>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545"/>
      <c r="AO61" s="437"/>
      <c r="AP61" s="550"/>
      <c r="AQ61" s="551"/>
      <c r="AR61" s="437"/>
      <c r="AS61" s="437"/>
      <c r="AT61" s="438"/>
      <c r="AU61" s="310"/>
      <c r="AV61" s="310"/>
      <c r="AX61" s="310"/>
      <c r="AY61" s="310"/>
    </row>
    <row r="62" spans="1:51" s="282" customFormat="1" ht="12" customHeight="1">
      <c r="A62" s="439">
        <v>12</v>
      </c>
      <c r="B62" s="528"/>
      <c r="C62" s="531"/>
      <c r="D62" s="534" t="s">
        <v>429</v>
      </c>
      <c r="E62" s="299"/>
      <c r="F62" s="537"/>
      <c r="G62" s="538"/>
      <c r="H62" s="300" t="s">
        <v>430</v>
      </c>
      <c r="I62" s="301"/>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543">
        <f>+SUM(I63:AM64)</f>
        <v>0</v>
      </c>
      <c r="AO62" s="435">
        <f>IF($AN$3="４週",AN62/4,AN62/(DAY(EOMONTH($I$21,0))/7))</f>
        <v>0</v>
      </c>
      <c r="AP62" s="546"/>
      <c r="AQ62" s="547"/>
      <c r="AR62" s="435" t="str">
        <f>IF($AN$3="４週",AU63,AV63)</f>
        <v/>
      </c>
      <c r="AS62" s="435"/>
      <c r="AT62" s="438"/>
      <c r="AU62" s="303" t="s">
        <v>431</v>
      </c>
      <c r="AV62" s="303" t="s">
        <v>432</v>
      </c>
      <c r="AX62" s="303" t="s">
        <v>433</v>
      </c>
      <c r="AY62" s="303" t="s">
        <v>434</v>
      </c>
    </row>
    <row r="63" spans="1:51" s="282" customFormat="1" ht="12" customHeight="1">
      <c r="A63" s="440"/>
      <c r="B63" s="529"/>
      <c r="C63" s="532"/>
      <c r="D63" s="535"/>
      <c r="E63" s="304"/>
      <c r="F63" s="539"/>
      <c r="G63" s="540"/>
      <c r="H63" s="305" t="s">
        <v>435</v>
      </c>
      <c r="I63" s="306" t="str">
        <f>IFERROR(VLOOKUP(I62,'P1（シフト記号表）'!$B:$Z,23,FALSE),"")</f>
        <v/>
      </c>
      <c r="J63" s="306" t="str">
        <f>IFERROR(VLOOKUP(J62,'P1（シフト記号表）'!$B:$Z,23,FALSE),"")</f>
        <v/>
      </c>
      <c r="K63" s="306" t="str">
        <f>IFERROR(VLOOKUP(K62,'P1（シフト記号表）'!$B:$Z,23,FALSE),"")</f>
        <v/>
      </c>
      <c r="L63" s="306" t="str">
        <f>IFERROR(VLOOKUP(L62,'P1（シフト記号表）'!$B:$Z,23,FALSE),"")</f>
        <v/>
      </c>
      <c r="M63" s="306" t="str">
        <f>IFERROR(VLOOKUP(M62,'P1（シフト記号表）'!$B:$Z,23,FALSE),"")</f>
        <v/>
      </c>
      <c r="N63" s="306" t="str">
        <f>IFERROR(VLOOKUP(N62,'P1（シフト記号表）'!$B:$Z,23,FALSE),"")</f>
        <v/>
      </c>
      <c r="O63" s="306" t="str">
        <f>IFERROR(VLOOKUP(O62,'P1（シフト記号表）'!$B:$Z,23,FALSE),"")</f>
        <v/>
      </c>
      <c r="P63" s="306" t="str">
        <f>IFERROR(VLOOKUP(P62,'P1（シフト記号表）'!$B:$Z,23,FALSE),"")</f>
        <v/>
      </c>
      <c r="Q63" s="306" t="str">
        <f>IFERROR(VLOOKUP(Q62,'P1（シフト記号表）'!$B:$Z,23,FALSE),"")</f>
        <v/>
      </c>
      <c r="R63" s="306" t="str">
        <f>IFERROR(VLOOKUP(R62,'P1（シフト記号表）'!$B:$Z,23,FALSE),"")</f>
        <v/>
      </c>
      <c r="S63" s="306" t="str">
        <f>IFERROR(VLOOKUP(S62,'P1（シフト記号表）'!$B:$Z,23,FALSE),"")</f>
        <v/>
      </c>
      <c r="T63" s="306" t="str">
        <f>IFERROR(VLOOKUP(T62,'P1（シフト記号表）'!$B:$Z,23,FALSE),"")</f>
        <v/>
      </c>
      <c r="U63" s="306" t="str">
        <f>IFERROR(VLOOKUP(U62,'P1（シフト記号表）'!$B:$Z,23,FALSE),"")</f>
        <v/>
      </c>
      <c r="V63" s="306" t="str">
        <f>IFERROR(VLOOKUP(V62,'P1（シフト記号表）'!$B:$Z,23,FALSE),"")</f>
        <v/>
      </c>
      <c r="W63" s="306" t="str">
        <f>IFERROR(VLOOKUP(W62,'P1（シフト記号表）'!$B:$Z,23,FALSE),"")</f>
        <v/>
      </c>
      <c r="X63" s="306" t="str">
        <f>IFERROR(VLOOKUP(X62,'P1（シフト記号表）'!$B:$Z,23,FALSE),"")</f>
        <v/>
      </c>
      <c r="Y63" s="306" t="str">
        <f>IFERROR(VLOOKUP(Y62,'P1（シフト記号表）'!$B:$Z,23,FALSE),"")</f>
        <v/>
      </c>
      <c r="Z63" s="306" t="str">
        <f>IFERROR(VLOOKUP(Z62,'P1（シフト記号表）'!$B:$Z,23,FALSE),"")</f>
        <v/>
      </c>
      <c r="AA63" s="306" t="str">
        <f>IFERROR(VLOOKUP(AA62,'P1（シフト記号表）'!$B:$Z,23,FALSE),"")</f>
        <v/>
      </c>
      <c r="AB63" s="306" t="str">
        <f>IFERROR(VLOOKUP(AB62,'P1（シフト記号表）'!$B:$Z,23,FALSE),"")</f>
        <v/>
      </c>
      <c r="AC63" s="306" t="str">
        <f>IFERROR(VLOOKUP(AC62,'P1（シフト記号表）'!$B:$Z,23,FALSE),"")</f>
        <v/>
      </c>
      <c r="AD63" s="306" t="str">
        <f>IFERROR(VLOOKUP(AD62,'P1（シフト記号表）'!$B:$Z,23,FALSE),"")</f>
        <v/>
      </c>
      <c r="AE63" s="306" t="str">
        <f>IFERROR(VLOOKUP(AE62,'P1（シフト記号表）'!$B:$Z,23,FALSE),"")</f>
        <v/>
      </c>
      <c r="AF63" s="306" t="str">
        <f>IFERROR(VLOOKUP(AF62,'P1（シフト記号表）'!$B:$Z,23,FALSE),"")</f>
        <v/>
      </c>
      <c r="AG63" s="306" t="str">
        <f>IFERROR(VLOOKUP(AG62,'P1（シフト記号表）'!$B:$Z,23,FALSE),"")</f>
        <v/>
      </c>
      <c r="AH63" s="306" t="str">
        <f>IFERROR(VLOOKUP(AH62,'P1（シフト記号表）'!$B:$Z,23,FALSE),"")</f>
        <v/>
      </c>
      <c r="AI63" s="306" t="str">
        <f>IFERROR(VLOOKUP(AI62,'P1（シフト記号表）'!$B:$Z,23,FALSE),"")</f>
        <v/>
      </c>
      <c r="AJ63" s="306" t="str">
        <f>IFERROR(VLOOKUP(AJ62,'P1（シフト記号表）'!$B:$Z,23,FALSE),"")</f>
        <v/>
      </c>
      <c r="AK63" s="306" t="str">
        <f>IFERROR(VLOOKUP(AK62,'P1（シフト記号表）'!$B:$Z,23,FALSE),"")</f>
        <v/>
      </c>
      <c r="AL63" s="306" t="str">
        <f>IFERROR(VLOOKUP(AL62,'P1（シフト記号表）'!$B:$Z,23,FALSE),"")</f>
        <v/>
      </c>
      <c r="AM63" s="306" t="str">
        <f>IFERROR(VLOOKUP(AM62,'P1（シフト記号表）'!$B:$Z,23,FALSE),"")</f>
        <v/>
      </c>
      <c r="AN63" s="544"/>
      <c r="AO63" s="436"/>
      <c r="AP63" s="548"/>
      <c r="AQ63" s="549"/>
      <c r="AR63" s="436"/>
      <c r="AS63" s="436"/>
      <c r="AT63" s="438"/>
      <c r="AU63" s="307" t="str">
        <f>IFERROR(IF($D62="□",($AO62/$AK$6),($AO62/$AK$8)),"")</f>
        <v/>
      </c>
      <c r="AV63" s="307" t="str">
        <f>IFERROR(IF($D62="□",($AN62/$AO$6),($AN62/$AO$8)),"")</f>
        <v/>
      </c>
      <c r="AX63" s="307" t="s">
        <v>523</v>
      </c>
      <c r="AY63" s="307" t="s">
        <v>523</v>
      </c>
    </row>
    <row r="64" spans="1:51" s="282" customFormat="1" ht="12" customHeight="1">
      <c r="A64" s="441"/>
      <c r="B64" s="530"/>
      <c r="C64" s="533"/>
      <c r="D64" s="536"/>
      <c r="E64" s="304"/>
      <c r="F64" s="541"/>
      <c r="G64" s="542"/>
      <c r="H64" s="308"/>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545"/>
      <c r="AO64" s="437"/>
      <c r="AP64" s="550"/>
      <c r="AQ64" s="551"/>
      <c r="AR64" s="437"/>
      <c r="AS64" s="437"/>
      <c r="AT64" s="438"/>
      <c r="AU64" s="310"/>
      <c r="AV64" s="310"/>
      <c r="AX64" s="310"/>
      <c r="AY64" s="310"/>
    </row>
    <row r="65" spans="1:51" s="282" customFormat="1" ht="12" customHeight="1">
      <c r="A65" s="439">
        <v>13</v>
      </c>
      <c r="B65" s="528"/>
      <c r="C65" s="531"/>
      <c r="D65" s="534" t="s">
        <v>429</v>
      </c>
      <c r="E65" s="299"/>
      <c r="F65" s="537"/>
      <c r="G65" s="538"/>
      <c r="H65" s="300" t="s">
        <v>430</v>
      </c>
      <c r="I65" s="301"/>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543">
        <f>+SUM(I66:AM67)</f>
        <v>0</v>
      </c>
      <c r="AO65" s="435">
        <f>IF($AN$3="４週",AN65/4,AN65/(DAY(EOMONTH($I$21,0))/7))</f>
        <v>0</v>
      </c>
      <c r="AP65" s="546"/>
      <c r="AQ65" s="547"/>
      <c r="AR65" s="435" t="str">
        <f>IF($AN$3="４週",AU66,AV66)</f>
        <v/>
      </c>
      <c r="AS65" s="435"/>
      <c r="AT65" s="438"/>
      <c r="AU65" s="303" t="s">
        <v>431</v>
      </c>
      <c r="AV65" s="303" t="s">
        <v>432</v>
      </c>
      <c r="AX65" s="303" t="s">
        <v>433</v>
      </c>
      <c r="AY65" s="303" t="s">
        <v>434</v>
      </c>
    </row>
    <row r="66" spans="1:51" s="282" customFormat="1" ht="12" customHeight="1">
      <c r="A66" s="440"/>
      <c r="B66" s="529"/>
      <c r="C66" s="532"/>
      <c r="D66" s="535"/>
      <c r="E66" s="304"/>
      <c r="F66" s="539"/>
      <c r="G66" s="540"/>
      <c r="H66" s="305" t="s">
        <v>435</v>
      </c>
      <c r="I66" s="306" t="str">
        <f>IFERROR(VLOOKUP(I65,'P1（シフト記号表）'!$B:$Z,23,FALSE),"")</f>
        <v/>
      </c>
      <c r="J66" s="306" t="str">
        <f>IFERROR(VLOOKUP(J65,'P1（シフト記号表）'!$B:$Z,23,FALSE),"")</f>
        <v/>
      </c>
      <c r="K66" s="306" t="str">
        <f>IFERROR(VLOOKUP(K65,'P1（シフト記号表）'!$B:$Z,23,FALSE),"")</f>
        <v/>
      </c>
      <c r="L66" s="306" t="str">
        <f>IFERROR(VLOOKUP(L65,'P1（シフト記号表）'!$B:$Z,23,FALSE),"")</f>
        <v/>
      </c>
      <c r="M66" s="306" t="str">
        <f>IFERROR(VLOOKUP(M65,'P1（シフト記号表）'!$B:$Z,23,FALSE),"")</f>
        <v/>
      </c>
      <c r="N66" s="306" t="str">
        <f>IFERROR(VLOOKUP(N65,'P1（シフト記号表）'!$B:$Z,23,FALSE),"")</f>
        <v/>
      </c>
      <c r="O66" s="306" t="str">
        <f>IFERROR(VLOOKUP(O65,'P1（シフト記号表）'!$B:$Z,23,FALSE),"")</f>
        <v/>
      </c>
      <c r="P66" s="306" t="str">
        <f>IFERROR(VLOOKUP(P65,'P1（シフト記号表）'!$B:$Z,23,FALSE),"")</f>
        <v/>
      </c>
      <c r="Q66" s="306" t="str">
        <f>IFERROR(VLOOKUP(Q65,'P1（シフト記号表）'!$B:$Z,23,FALSE),"")</f>
        <v/>
      </c>
      <c r="R66" s="306" t="str">
        <f>IFERROR(VLOOKUP(R65,'P1（シフト記号表）'!$B:$Z,23,FALSE),"")</f>
        <v/>
      </c>
      <c r="S66" s="306" t="str">
        <f>IFERROR(VLOOKUP(S65,'P1（シフト記号表）'!$B:$Z,23,FALSE),"")</f>
        <v/>
      </c>
      <c r="T66" s="306" t="str">
        <f>IFERROR(VLOOKUP(T65,'P1（シフト記号表）'!$B:$Z,23,FALSE),"")</f>
        <v/>
      </c>
      <c r="U66" s="306" t="str">
        <f>IFERROR(VLOOKUP(U65,'P1（シフト記号表）'!$B:$Z,23,FALSE),"")</f>
        <v/>
      </c>
      <c r="V66" s="306" t="str">
        <f>IFERROR(VLOOKUP(V65,'P1（シフト記号表）'!$B:$Z,23,FALSE),"")</f>
        <v/>
      </c>
      <c r="W66" s="306" t="str">
        <f>IFERROR(VLOOKUP(W65,'P1（シフト記号表）'!$B:$Z,23,FALSE),"")</f>
        <v/>
      </c>
      <c r="X66" s="306" t="str">
        <f>IFERROR(VLOOKUP(X65,'P1（シフト記号表）'!$B:$Z,23,FALSE),"")</f>
        <v/>
      </c>
      <c r="Y66" s="306" t="str">
        <f>IFERROR(VLOOKUP(Y65,'P1（シフト記号表）'!$B:$Z,23,FALSE),"")</f>
        <v/>
      </c>
      <c r="Z66" s="306" t="str">
        <f>IFERROR(VLOOKUP(Z65,'P1（シフト記号表）'!$B:$Z,23,FALSE),"")</f>
        <v/>
      </c>
      <c r="AA66" s="306" t="str">
        <f>IFERROR(VLOOKUP(AA65,'P1（シフト記号表）'!$B:$Z,23,FALSE),"")</f>
        <v/>
      </c>
      <c r="AB66" s="306" t="str">
        <f>IFERROR(VLOOKUP(AB65,'P1（シフト記号表）'!$B:$Z,23,FALSE),"")</f>
        <v/>
      </c>
      <c r="AC66" s="306" t="str">
        <f>IFERROR(VLOOKUP(AC65,'P1（シフト記号表）'!$B:$Z,23,FALSE),"")</f>
        <v/>
      </c>
      <c r="AD66" s="306" t="str">
        <f>IFERROR(VLOOKUP(AD65,'P1（シフト記号表）'!$B:$Z,23,FALSE),"")</f>
        <v/>
      </c>
      <c r="AE66" s="306" t="str">
        <f>IFERROR(VLOOKUP(AE65,'P1（シフト記号表）'!$B:$Z,23,FALSE),"")</f>
        <v/>
      </c>
      <c r="AF66" s="306" t="str">
        <f>IFERROR(VLOOKUP(AF65,'P1（シフト記号表）'!$B:$Z,23,FALSE),"")</f>
        <v/>
      </c>
      <c r="AG66" s="306" t="str">
        <f>IFERROR(VLOOKUP(AG65,'P1（シフト記号表）'!$B:$Z,23,FALSE),"")</f>
        <v/>
      </c>
      <c r="AH66" s="306" t="str">
        <f>IFERROR(VLOOKUP(AH65,'P1（シフト記号表）'!$B:$Z,23,FALSE),"")</f>
        <v/>
      </c>
      <c r="AI66" s="306" t="str">
        <f>IFERROR(VLOOKUP(AI65,'P1（シフト記号表）'!$B:$Z,23,FALSE),"")</f>
        <v/>
      </c>
      <c r="AJ66" s="306" t="str">
        <f>IFERROR(VLOOKUP(AJ65,'P1（シフト記号表）'!$B:$Z,23,FALSE),"")</f>
        <v/>
      </c>
      <c r="AK66" s="306" t="str">
        <f>IFERROR(VLOOKUP(AK65,'P1（シフト記号表）'!$B:$Z,23,FALSE),"")</f>
        <v/>
      </c>
      <c r="AL66" s="306" t="str">
        <f>IFERROR(VLOOKUP(AL65,'P1（シフト記号表）'!$B:$Z,23,FALSE),"")</f>
        <v/>
      </c>
      <c r="AM66" s="306" t="str">
        <f>IFERROR(VLOOKUP(AM65,'P1（シフト記号表）'!$B:$Z,23,FALSE),"")</f>
        <v/>
      </c>
      <c r="AN66" s="544"/>
      <c r="AO66" s="436"/>
      <c r="AP66" s="548"/>
      <c r="AQ66" s="549"/>
      <c r="AR66" s="436"/>
      <c r="AS66" s="436"/>
      <c r="AT66" s="438"/>
      <c r="AU66" s="307" t="str">
        <f>IFERROR(IF($D65="□",($AO65/$AK$6),($AO65/$AK$8)),"")</f>
        <v/>
      </c>
      <c r="AV66" s="307" t="str">
        <f>IFERROR(IF($D65="□",($AN65/$AO$6),($AN65/$AO$8)),"")</f>
        <v/>
      </c>
      <c r="AX66" s="307" t="s">
        <v>523</v>
      </c>
      <c r="AY66" s="307" t="s">
        <v>523</v>
      </c>
    </row>
    <row r="67" spans="1:51" s="282" customFormat="1" ht="12" customHeight="1">
      <c r="A67" s="441"/>
      <c r="B67" s="530"/>
      <c r="C67" s="533"/>
      <c r="D67" s="536"/>
      <c r="E67" s="304"/>
      <c r="F67" s="541"/>
      <c r="G67" s="542"/>
      <c r="H67" s="308"/>
      <c r="I67" s="309"/>
      <c r="J67" s="309"/>
      <c r="K67" s="309"/>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545"/>
      <c r="AO67" s="437"/>
      <c r="AP67" s="550"/>
      <c r="AQ67" s="551"/>
      <c r="AR67" s="437"/>
      <c r="AS67" s="437"/>
      <c r="AT67" s="438"/>
      <c r="AU67" s="310"/>
      <c r="AV67" s="310"/>
      <c r="AX67" s="310"/>
      <c r="AY67" s="310"/>
    </row>
    <row r="68" spans="1:51" s="282" customFormat="1" ht="12" customHeight="1">
      <c r="A68" s="439">
        <v>14</v>
      </c>
      <c r="B68" s="528"/>
      <c r="C68" s="531"/>
      <c r="D68" s="534" t="s">
        <v>429</v>
      </c>
      <c r="E68" s="299"/>
      <c r="F68" s="537"/>
      <c r="G68" s="538"/>
      <c r="H68" s="300" t="s">
        <v>430</v>
      </c>
      <c r="I68" s="301"/>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543">
        <f>+SUM(I69:AM70)</f>
        <v>0</v>
      </c>
      <c r="AO68" s="435">
        <f>IF($AN$3="４週",AN68/4,AN68/(DAY(EOMONTH($I$21,0))/7))</f>
        <v>0</v>
      </c>
      <c r="AP68" s="546"/>
      <c r="AQ68" s="547"/>
      <c r="AR68" s="435" t="str">
        <f>IF($AN$3="４週",AU69,AV69)</f>
        <v/>
      </c>
      <c r="AS68" s="435"/>
      <c r="AT68" s="438"/>
      <c r="AU68" s="303" t="s">
        <v>431</v>
      </c>
      <c r="AV68" s="303" t="s">
        <v>432</v>
      </c>
      <c r="AX68" s="303" t="s">
        <v>433</v>
      </c>
      <c r="AY68" s="303" t="s">
        <v>434</v>
      </c>
    </row>
    <row r="69" spans="1:51" s="282" customFormat="1" ht="12" customHeight="1">
      <c r="A69" s="440"/>
      <c r="B69" s="529"/>
      <c r="C69" s="532"/>
      <c r="D69" s="535"/>
      <c r="E69" s="304"/>
      <c r="F69" s="539"/>
      <c r="G69" s="540"/>
      <c r="H69" s="305" t="s">
        <v>435</v>
      </c>
      <c r="I69" s="306" t="str">
        <f>IFERROR(VLOOKUP(I68,'P1（シフト記号表）'!$B:$Z,23,FALSE),"")</f>
        <v/>
      </c>
      <c r="J69" s="306" t="str">
        <f>IFERROR(VLOOKUP(J68,'P1（シフト記号表）'!$B:$Z,23,FALSE),"")</f>
        <v/>
      </c>
      <c r="K69" s="306" t="str">
        <f>IFERROR(VLOOKUP(K68,'P1（シフト記号表）'!$B:$Z,23,FALSE),"")</f>
        <v/>
      </c>
      <c r="L69" s="306" t="str">
        <f>IFERROR(VLOOKUP(L68,'P1（シフト記号表）'!$B:$Z,23,FALSE),"")</f>
        <v/>
      </c>
      <c r="M69" s="306" t="str">
        <f>IFERROR(VLOOKUP(M68,'P1（シフト記号表）'!$B:$Z,23,FALSE),"")</f>
        <v/>
      </c>
      <c r="N69" s="306" t="str">
        <f>IFERROR(VLOOKUP(N68,'P1（シフト記号表）'!$B:$Z,23,FALSE),"")</f>
        <v/>
      </c>
      <c r="O69" s="306" t="str">
        <f>IFERROR(VLOOKUP(O68,'P1（シフト記号表）'!$B:$Z,23,FALSE),"")</f>
        <v/>
      </c>
      <c r="P69" s="306" t="str">
        <f>IFERROR(VLOOKUP(P68,'P1（シフト記号表）'!$B:$Z,23,FALSE),"")</f>
        <v/>
      </c>
      <c r="Q69" s="306" t="str">
        <f>IFERROR(VLOOKUP(Q68,'P1（シフト記号表）'!$B:$Z,23,FALSE),"")</f>
        <v/>
      </c>
      <c r="R69" s="306" t="str">
        <f>IFERROR(VLOOKUP(R68,'P1（シフト記号表）'!$B:$Z,23,FALSE),"")</f>
        <v/>
      </c>
      <c r="S69" s="306" t="str">
        <f>IFERROR(VLOOKUP(S68,'P1（シフト記号表）'!$B:$Z,23,FALSE),"")</f>
        <v/>
      </c>
      <c r="T69" s="306" t="str">
        <f>IFERROR(VLOOKUP(T68,'P1（シフト記号表）'!$B:$Z,23,FALSE),"")</f>
        <v/>
      </c>
      <c r="U69" s="306" t="str">
        <f>IFERROR(VLOOKUP(U68,'P1（シフト記号表）'!$B:$Z,23,FALSE),"")</f>
        <v/>
      </c>
      <c r="V69" s="306" t="str">
        <f>IFERROR(VLOOKUP(V68,'P1（シフト記号表）'!$B:$Z,23,FALSE),"")</f>
        <v/>
      </c>
      <c r="W69" s="306" t="str">
        <f>IFERROR(VLOOKUP(W68,'P1（シフト記号表）'!$B:$Z,23,FALSE),"")</f>
        <v/>
      </c>
      <c r="X69" s="306" t="str">
        <f>IFERROR(VLOOKUP(X68,'P1（シフト記号表）'!$B:$Z,23,FALSE),"")</f>
        <v/>
      </c>
      <c r="Y69" s="306" t="str">
        <f>IFERROR(VLOOKUP(Y68,'P1（シフト記号表）'!$B:$Z,23,FALSE),"")</f>
        <v/>
      </c>
      <c r="Z69" s="306" t="str">
        <f>IFERROR(VLOOKUP(Z68,'P1（シフト記号表）'!$B:$Z,23,FALSE),"")</f>
        <v/>
      </c>
      <c r="AA69" s="306" t="str">
        <f>IFERROR(VLOOKUP(AA68,'P1（シフト記号表）'!$B:$Z,23,FALSE),"")</f>
        <v/>
      </c>
      <c r="AB69" s="306" t="str">
        <f>IFERROR(VLOOKUP(AB68,'P1（シフト記号表）'!$B:$Z,23,FALSE),"")</f>
        <v/>
      </c>
      <c r="AC69" s="306" t="str">
        <f>IFERROR(VLOOKUP(AC68,'P1（シフト記号表）'!$B:$Z,23,FALSE),"")</f>
        <v/>
      </c>
      <c r="AD69" s="306" t="str">
        <f>IFERROR(VLOOKUP(AD68,'P1（シフト記号表）'!$B:$Z,23,FALSE),"")</f>
        <v/>
      </c>
      <c r="AE69" s="306" t="str">
        <f>IFERROR(VLOOKUP(AE68,'P1（シフト記号表）'!$B:$Z,23,FALSE),"")</f>
        <v/>
      </c>
      <c r="AF69" s="306" t="str">
        <f>IFERROR(VLOOKUP(AF68,'P1（シフト記号表）'!$B:$Z,23,FALSE),"")</f>
        <v/>
      </c>
      <c r="AG69" s="306" t="str">
        <f>IFERROR(VLOOKUP(AG68,'P1（シフト記号表）'!$B:$Z,23,FALSE),"")</f>
        <v/>
      </c>
      <c r="AH69" s="306" t="str">
        <f>IFERROR(VLOOKUP(AH68,'P1（シフト記号表）'!$B:$Z,23,FALSE),"")</f>
        <v/>
      </c>
      <c r="AI69" s="306" t="str">
        <f>IFERROR(VLOOKUP(AI68,'P1（シフト記号表）'!$B:$Z,23,FALSE),"")</f>
        <v/>
      </c>
      <c r="AJ69" s="306" t="str">
        <f>IFERROR(VLOOKUP(AJ68,'P1（シフト記号表）'!$B:$Z,23,FALSE),"")</f>
        <v/>
      </c>
      <c r="AK69" s="306" t="str">
        <f>IFERROR(VLOOKUP(AK68,'P1（シフト記号表）'!$B:$Z,23,FALSE),"")</f>
        <v/>
      </c>
      <c r="AL69" s="306" t="str">
        <f>IFERROR(VLOOKUP(AL68,'P1（シフト記号表）'!$B:$Z,23,FALSE),"")</f>
        <v/>
      </c>
      <c r="AM69" s="306" t="str">
        <f>IFERROR(VLOOKUP(AM68,'P1（シフト記号表）'!$B:$Z,23,FALSE),"")</f>
        <v/>
      </c>
      <c r="AN69" s="544"/>
      <c r="AO69" s="436"/>
      <c r="AP69" s="548"/>
      <c r="AQ69" s="549"/>
      <c r="AR69" s="436"/>
      <c r="AS69" s="436"/>
      <c r="AT69" s="438"/>
      <c r="AU69" s="307" t="str">
        <f>IFERROR(IF($D68="□",($AO68/$AK$6),($AO68/$AK$8)),"")</f>
        <v/>
      </c>
      <c r="AV69" s="307" t="str">
        <f>IFERROR(IF($D68="□",($AN68/$AO$6),($AN68/$AO$8)),"")</f>
        <v/>
      </c>
      <c r="AX69" s="307" t="s">
        <v>523</v>
      </c>
      <c r="AY69" s="307" t="s">
        <v>523</v>
      </c>
    </row>
    <row r="70" spans="1:51" s="282" customFormat="1" ht="12" customHeight="1">
      <c r="A70" s="441"/>
      <c r="B70" s="530"/>
      <c r="C70" s="533"/>
      <c r="D70" s="536"/>
      <c r="E70" s="304"/>
      <c r="F70" s="541"/>
      <c r="G70" s="542"/>
      <c r="H70" s="308"/>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545"/>
      <c r="AO70" s="437"/>
      <c r="AP70" s="550"/>
      <c r="AQ70" s="551"/>
      <c r="AR70" s="437"/>
      <c r="AS70" s="437"/>
      <c r="AT70" s="438"/>
      <c r="AU70" s="310"/>
      <c r="AV70" s="310"/>
      <c r="AX70" s="310"/>
      <c r="AY70" s="310"/>
    </row>
    <row r="71" spans="1:51" s="282" customFormat="1" ht="12" customHeight="1">
      <c r="A71" s="439">
        <v>15</v>
      </c>
      <c r="B71" s="528"/>
      <c r="C71" s="531"/>
      <c r="D71" s="534" t="s">
        <v>429</v>
      </c>
      <c r="E71" s="299"/>
      <c r="F71" s="537"/>
      <c r="G71" s="538"/>
      <c r="H71" s="300" t="s">
        <v>430</v>
      </c>
      <c r="I71" s="301"/>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543">
        <f>+SUM(I72:AM73)</f>
        <v>0</v>
      </c>
      <c r="AO71" s="435">
        <f>IF($AN$3="４週",AN71/4,AN71/(DAY(EOMONTH($I$21,0))/7))</f>
        <v>0</v>
      </c>
      <c r="AP71" s="546"/>
      <c r="AQ71" s="547"/>
      <c r="AR71" s="435" t="str">
        <f>IF($AN$3="４週",AU72,AV72)</f>
        <v/>
      </c>
      <c r="AS71" s="435"/>
      <c r="AT71" s="438"/>
      <c r="AU71" s="303" t="s">
        <v>431</v>
      </c>
      <c r="AV71" s="303" t="s">
        <v>432</v>
      </c>
      <c r="AX71" s="303" t="s">
        <v>433</v>
      </c>
      <c r="AY71" s="303" t="s">
        <v>434</v>
      </c>
    </row>
    <row r="72" spans="1:51" s="282" customFormat="1" ht="12" customHeight="1">
      <c r="A72" s="440"/>
      <c r="B72" s="529"/>
      <c r="C72" s="532"/>
      <c r="D72" s="535"/>
      <c r="E72" s="304"/>
      <c r="F72" s="539"/>
      <c r="G72" s="540"/>
      <c r="H72" s="305" t="s">
        <v>435</v>
      </c>
      <c r="I72" s="306" t="str">
        <f>IFERROR(VLOOKUP(I71,'P1（シフト記号表）'!$B:$Z,23,FALSE),"")</f>
        <v/>
      </c>
      <c r="J72" s="306" t="str">
        <f>IFERROR(VLOOKUP(J71,'P1（シフト記号表）'!$B:$Z,23,FALSE),"")</f>
        <v/>
      </c>
      <c r="K72" s="306" t="str">
        <f>IFERROR(VLOOKUP(K71,'P1（シフト記号表）'!$B:$Z,23,FALSE),"")</f>
        <v/>
      </c>
      <c r="L72" s="306" t="str">
        <f>IFERROR(VLOOKUP(L71,'P1（シフト記号表）'!$B:$Z,23,FALSE),"")</f>
        <v/>
      </c>
      <c r="M72" s="306" t="str">
        <f>IFERROR(VLOOKUP(M71,'P1（シフト記号表）'!$B:$Z,23,FALSE),"")</f>
        <v/>
      </c>
      <c r="N72" s="306" t="str">
        <f>IFERROR(VLOOKUP(N71,'P1（シフト記号表）'!$B:$Z,23,FALSE),"")</f>
        <v/>
      </c>
      <c r="O72" s="306" t="str">
        <f>IFERROR(VLOOKUP(O71,'P1（シフト記号表）'!$B:$Z,23,FALSE),"")</f>
        <v/>
      </c>
      <c r="P72" s="306" t="str">
        <f>IFERROR(VLOOKUP(P71,'P1（シフト記号表）'!$B:$Z,23,FALSE),"")</f>
        <v/>
      </c>
      <c r="Q72" s="306" t="str">
        <f>IFERROR(VLOOKUP(Q71,'P1（シフト記号表）'!$B:$Z,23,FALSE),"")</f>
        <v/>
      </c>
      <c r="R72" s="306" t="str">
        <f>IFERROR(VLOOKUP(R71,'P1（シフト記号表）'!$B:$Z,23,FALSE),"")</f>
        <v/>
      </c>
      <c r="S72" s="306" t="str">
        <f>IFERROR(VLOOKUP(S71,'P1（シフト記号表）'!$B:$Z,23,FALSE),"")</f>
        <v/>
      </c>
      <c r="T72" s="306" t="str">
        <f>IFERROR(VLOOKUP(T71,'P1（シフト記号表）'!$B:$Z,23,FALSE),"")</f>
        <v/>
      </c>
      <c r="U72" s="306" t="str">
        <f>IFERROR(VLOOKUP(U71,'P1（シフト記号表）'!$B:$Z,23,FALSE),"")</f>
        <v/>
      </c>
      <c r="V72" s="306" t="str">
        <f>IFERROR(VLOOKUP(V71,'P1（シフト記号表）'!$B:$Z,23,FALSE),"")</f>
        <v/>
      </c>
      <c r="W72" s="306" t="str">
        <f>IFERROR(VLOOKUP(W71,'P1（シフト記号表）'!$B:$Z,23,FALSE),"")</f>
        <v/>
      </c>
      <c r="X72" s="306" t="str">
        <f>IFERROR(VLOOKUP(X71,'P1（シフト記号表）'!$B:$Z,23,FALSE),"")</f>
        <v/>
      </c>
      <c r="Y72" s="306" t="str">
        <f>IFERROR(VLOOKUP(Y71,'P1（シフト記号表）'!$B:$Z,23,FALSE),"")</f>
        <v/>
      </c>
      <c r="Z72" s="306" t="str">
        <f>IFERROR(VLOOKUP(Z71,'P1（シフト記号表）'!$B:$Z,23,FALSE),"")</f>
        <v/>
      </c>
      <c r="AA72" s="306" t="str">
        <f>IFERROR(VLOOKUP(AA71,'P1（シフト記号表）'!$B:$Z,23,FALSE),"")</f>
        <v/>
      </c>
      <c r="AB72" s="306" t="str">
        <f>IFERROR(VLOOKUP(AB71,'P1（シフト記号表）'!$B:$Z,23,FALSE),"")</f>
        <v/>
      </c>
      <c r="AC72" s="306" t="str">
        <f>IFERROR(VLOOKUP(AC71,'P1（シフト記号表）'!$B:$Z,23,FALSE),"")</f>
        <v/>
      </c>
      <c r="AD72" s="306" t="str">
        <f>IFERROR(VLOOKUP(AD71,'P1（シフト記号表）'!$B:$Z,23,FALSE),"")</f>
        <v/>
      </c>
      <c r="AE72" s="306" t="str">
        <f>IFERROR(VLOOKUP(AE71,'P1（シフト記号表）'!$B:$Z,23,FALSE),"")</f>
        <v/>
      </c>
      <c r="AF72" s="306" t="str">
        <f>IFERROR(VLOOKUP(AF71,'P1（シフト記号表）'!$B:$Z,23,FALSE),"")</f>
        <v/>
      </c>
      <c r="AG72" s="306" t="str">
        <f>IFERROR(VLOOKUP(AG71,'P1（シフト記号表）'!$B:$Z,23,FALSE),"")</f>
        <v/>
      </c>
      <c r="AH72" s="306" t="str">
        <f>IFERROR(VLOOKUP(AH71,'P1（シフト記号表）'!$B:$Z,23,FALSE),"")</f>
        <v/>
      </c>
      <c r="AI72" s="306" t="str">
        <f>IFERROR(VLOOKUP(AI71,'P1（シフト記号表）'!$B:$Z,23,FALSE),"")</f>
        <v/>
      </c>
      <c r="AJ72" s="306" t="str">
        <f>IFERROR(VLOOKUP(AJ71,'P1（シフト記号表）'!$B:$Z,23,FALSE),"")</f>
        <v/>
      </c>
      <c r="AK72" s="306" t="str">
        <f>IFERROR(VLOOKUP(AK71,'P1（シフト記号表）'!$B:$Z,23,FALSE),"")</f>
        <v/>
      </c>
      <c r="AL72" s="306" t="str">
        <f>IFERROR(VLOOKUP(AL71,'P1（シフト記号表）'!$B:$Z,23,FALSE),"")</f>
        <v/>
      </c>
      <c r="AM72" s="306" t="str">
        <f>IFERROR(VLOOKUP(AM71,'P1（シフト記号表）'!$B:$Z,23,FALSE),"")</f>
        <v/>
      </c>
      <c r="AN72" s="544"/>
      <c r="AO72" s="436"/>
      <c r="AP72" s="548"/>
      <c r="AQ72" s="549"/>
      <c r="AR72" s="436"/>
      <c r="AS72" s="436"/>
      <c r="AT72" s="438"/>
      <c r="AU72" s="307" t="str">
        <f>IFERROR(IF($D71="□",($AO71/$AK$6),($AO71/$AK$8)),"")</f>
        <v/>
      </c>
      <c r="AV72" s="307" t="str">
        <f>IFERROR(IF($D71="□",($AN71/$AO$6),($AN71/$AO$8)),"")</f>
        <v/>
      </c>
      <c r="AX72" s="307" t="s">
        <v>523</v>
      </c>
      <c r="AY72" s="307" t="s">
        <v>523</v>
      </c>
    </row>
    <row r="73" spans="1:51" s="282" customFormat="1" ht="12" customHeight="1">
      <c r="A73" s="441"/>
      <c r="B73" s="530"/>
      <c r="C73" s="533"/>
      <c r="D73" s="536"/>
      <c r="E73" s="304"/>
      <c r="F73" s="541"/>
      <c r="G73" s="542"/>
      <c r="H73" s="308"/>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545"/>
      <c r="AO73" s="437"/>
      <c r="AP73" s="550"/>
      <c r="AQ73" s="551"/>
      <c r="AR73" s="437"/>
      <c r="AS73" s="437"/>
      <c r="AT73" s="438"/>
      <c r="AU73" s="310"/>
      <c r="AV73" s="310"/>
      <c r="AX73" s="310"/>
      <c r="AY73" s="310"/>
    </row>
    <row r="74" spans="1:51" s="282" customFormat="1" ht="12" customHeight="1">
      <c r="A74" s="439">
        <v>16</v>
      </c>
      <c r="B74" s="528"/>
      <c r="C74" s="531"/>
      <c r="D74" s="534" t="s">
        <v>429</v>
      </c>
      <c r="E74" s="299"/>
      <c r="F74" s="537"/>
      <c r="G74" s="538"/>
      <c r="H74" s="300" t="s">
        <v>430</v>
      </c>
      <c r="I74" s="301"/>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543">
        <f>+SUM(I75:AM76)</f>
        <v>0</v>
      </c>
      <c r="AO74" s="435">
        <f>IF($AN$3="４週",AN74/4,AN74/(DAY(EOMONTH($I$21,0))/7))</f>
        <v>0</v>
      </c>
      <c r="AP74" s="546"/>
      <c r="AQ74" s="547"/>
      <c r="AR74" s="435" t="str">
        <f>IF($AN$3="４週",AU75,AV75)</f>
        <v/>
      </c>
      <c r="AS74" s="435"/>
      <c r="AT74" s="438"/>
      <c r="AU74" s="303" t="s">
        <v>431</v>
      </c>
      <c r="AV74" s="303" t="s">
        <v>432</v>
      </c>
      <c r="AX74" s="303" t="s">
        <v>433</v>
      </c>
      <c r="AY74" s="303" t="s">
        <v>434</v>
      </c>
    </row>
    <row r="75" spans="1:51" s="282" customFormat="1" ht="12" customHeight="1">
      <c r="A75" s="440"/>
      <c r="B75" s="529"/>
      <c r="C75" s="532"/>
      <c r="D75" s="535"/>
      <c r="E75" s="304"/>
      <c r="F75" s="539"/>
      <c r="G75" s="540"/>
      <c r="H75" s="305" t="s">
        <v>435</v>
      </c>
      <c r="I75" s="306" t="str">
        <f>IFERROR(VLOOKUP(I74,'P1（シフト記号表）'!$B:$Z,23,FALSE),"")</f>
        <v/>
      </c>
      <c r="J75" s="306" t="str">
        <f>IFERROR(VLOOKUP(J74,'P1（シフト記号表）'!$B:$Z,23,FALSE),"")</f>
        <v/>
      </c>
      <c r="K75" s="306" t="str">
        <f>IFERROR(VLOOKUP(K74,'P1（シフト記号表）'!$B:$Z,23,FALSE),"")</f>
        <v/>
      </c>
      <c r="L75" s="306" t="str">
        <f>IFERROR(VLOOKUP(L74,'P1（シフト記号表）'!$B:$Z,23,FALSE),"")</f>
        <v/>
      </c>
      <c r="M75" s="306" t="str">
        <f>IFERROR(VLOOKUP(M74,'P1（シフト記号表）'!$B:$Z,23,FALSE),"")</f>
        <v/>
      </c>
      <c r="N75" s="306" t="str">
        <f>IFERROR(VLOOKUP(N74,'P1（シフト記号表）'!$B:$Z,23,FALSE),"")</f>
        <v/>
      </c>
      <c r="O75" s="306" t="str">
        <f>IFERROR(VLOOKUP(O74,'P1（シフト記号表）'!$B:$Z,23,FALSE),"")</f>
        <v/>
      </c>
      <c r="P75" s="306" t="str">
        <f>IFERROR(VLOOKUP(P74,'P1（シフト記号表）'!$B:$Z,23,FALSE),"")</f>
        <v/>
      </c>
      <c r="Q75" s="306" t="str">
        <f>IFERROR(VLOOKUP(Q74,'P1（シフト記号表）'!$B:$Z,23,FALSE),"")</f>
        <v/>
      </c>
      <c r="R75" s="306" t="str">
        <f>IFERROR(VLOOKUP(R74,'P1（シフト記号表）'!$B:$Z,23,FALSE),"")</f>
        <v/>
      </c>
      <c r="S75" s="306" t="str">
        <f>IFERROR(VLOOKUP(S74,'P1（シフト記号表）'!$B:$Z,23,FALSE),"")</f>
        <v/>
      </c>
      <c r="T75" s="306" t="str">
        <f>IFERROR(VLOOKUP(T74,'P1（シフト記号表）'!$B:$Z,23,FALSE),"")</f>
        <v/>
      </c>
      <c r="U75" s="306" t="str">
        <f>IFERROR(VLOOKUP(U74,'P1（シフト記号表）'!$B:$Z,23,FALSE),"")</f>
        <v/>
      </c>
      <c r="V75" s="306" t="str">
        <f>IFERROR(VLOOKUP(V74,'P1（シフト記号表）'!$B:$Z,23,FALSE),"")</f>
        <v/>
      </c>
      <c r="W75" s="306" t="str">
        <f>IFERROR(VLOOKUP(W74,'P1（シフト記号表）'!$B:$Z,23,FALSE),"")</f>
        <v/>
      </c>
      <c r="X75" s="306" t="str">
        <f>IFERROR(VLOOKUP(X74,'P1（シフト記号表）'!$B:$Z,23,FALSE),"")</f>
        <v/>
      </c>
      <c r="Y75" s="306" t="str">
        <f>IFERROR(VLOOKUP(Y74,'P1（シフト記号表）'!$B:$Z,23,FALSE),"")</f>
        <v/>
      </c>
      <c r="Z75" s="306" t="str">
        <f>IFERROR(VLOOKUP(Z74,'P1（シフト記号表）'!$B:$Z,23,FALSE),"")</f>
        <v/>
      </c>
      <c r="AA75" s="306" t="str">
        <f>IFERROR(VLOOKUP(AA74,'P1（シフト記号表）'!$B:$Z,23,FALSE),"")</f>
        <v/>
      </c>
      <c r="AB75" s="306" t="str">
        <f>IFERROR(VLOOKUP(AB74,'P1（シフト記号表）'!$B:$Z,23,FALSE),"")</f>
        <v/>
      </c>
      <c r="AC75" s="306" t="str">
        <f>IFERROR(VLOOKUP(AC74,'P1（シフト記号表）'!$B:$Z,23,FALSE),"")</f>
        <v/>
      </c>
      <c r="AD75" s="306" t="str">
        <f>IFERROR(VLOOKUP(AD74,'P1（シフト記号表）'!$B:$Z,23,FALSE),"")</f>
        <v/>
      </c>
      <c r="AE75" s="306" t="str">
        <f>IFERROR(VLOOKUP(AE74,'P1（シフト記号表）'!$B:$Z,23,FALSE),"")</f>
        <v/>
      </c>
      <c r="AF75" s="306" t="str">
        <f>IFERROR(VLOOKUP(AF74,'P1（シフト記号表）'!$B:$Z,23,FALSE),"")</f>
        <v/>
      </c>
      <c r="AG75" s="306" t="str">
        <f>IFERROR(VLOOKUP(AG74,'P1（シフト記号表）'!$B:$Z,23,FALSE),"")</f>
        <v/>
      </c>
      <c r="AH75" s="306" t="str">
        <f>IFERROR(VLOOKUP(AH74,'P1（シフト記号表）'!$B:$Z,23,FALSE),"")</f>
        <v/>
      </c>
      <c r="AI75" s="306" t="str">
        <f>IFERROR(VLOOKUP(AI74,'P1（シフト記号表）'!$B:$Z,23,FALSE),"")</f>
        <v/>
      </c>
      <c r="AJ75" s="306" t="str">
        <f>IFERROR(VLOOKUP(AJ74,'P1（シフト記号表）'!$B:$Z,23,FALSE),"")</f>
        <v/>
      </c>
      <c r="AK75" s="306" t="str">
        <f>IFERROR(VLOOKUP(AK74,'P1（シフト記号表）'!$B:$Z,23,FALSE),"")</f>
        <v/>
      </c>
      <c r="AL75" s="306" t="str">
        <f>IFERROR(VLOOKUP(AL74,'P1（シフト記号表）'!$B:$Z,23,FALSE),"")</f>
        <v/>
      </c>
      <c r="AM75" s="306" t="str">
        <f>IFERROR(VLOOKUP(AM74,'P1（シフト記号表）'!$B:$Z,23,FALSE),"")</f>
        <v/>
      </c>
      <c r="AN75" s="544"/>
      <c r="AO75" s="436"/>
      <c r="AP75" s="548"/>
      <c r="AQ75" s="549"/>
      <c r="AR75" s="436"/>
      <c r="AS75" s="436"/>
      <c r="AT75" s="438"/>
      <c r="AU75" s="307" t="str">
        <f>IFERROR(IF($D74="□",($AO74/$AK$6),($AO74/$AK$8)),"")</f>
        <v/>
      </c>
      <c r="AV75" s="307" t="str">
        <f>IFERROR(IF($D74="□",($AN74/$AO$6),($AN74/$AO$8)),"")</f>
        <v/>
      </c>
      <c r="AX75" s="307" t="s">
        <v>523</v>
      </c>
      <c r="AY75" s="307" t="s">
        <v>523</v>
      </c>
    </row>
    <row r="76" spans="1:51" s="282" customFormat="1" ht="12" customHeight="1">
      <c r="A76" s="441"/>
      <c r="B76" s="530"/>
      <c r="C76" s="533"/>
      <c r="D76" s="536"/>
      <c r="E76" s="304"/>
      <c r="F76" s="541"/>
      <c r="G76" s="542"/>
      <c r="H76" s="308"/>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09"/>
      <c r="AL76" s="309"/>
      <c r="AM76" s="309"/>
      <c r="AN76" s="545"/>
      <c r="AO76" s="437"/>
      <c r="AP76" s="550"/>
      <c r="AQ76" s="551"/>
      <c r="AR76" s="437"/>
      <c r="AS76" s="437"/>
      <c r="AT76" s="438"/>
      <c r="AU76" s="310"/>
      <c r="AV76" s="310"/>
      <c r="AX76" s="310"/>
      <c r="AY76" s="310"/>
    </row>
    <row r="77" spans="1:51" s="282" customFormat="1" ht="12" customHeight="1">
      <c r="A77" s="439">
        <v>17</v>
      </c>
      <c r="B77" s="528"/>
      <c r="C77" s="568"/>
      <c r="D77" s="534" t="s">
        <v>429</v>
      </c>
      <c r="E77" s="299"/>
      <c r="F77" s="537"/>
      <c r="G77" s="538"/>
      <c r="H77" s="300" t="s">
        <v>430</v>
      </c>
      <c r="I77" s="301"/>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543">
        <f>+SUM(I78:AM79)</f>
        <v>0</v>
      </c>
      <c r="AO77" s="435">
        <f>IF($AN$3="４週",AN77/4,AN77/(DAY(EOMONTH($I$21,0))/7))</f>
        <v>0</v>
      </c>
      <c r="AP77" s="546"/>
      <c r="AQ77" s="547"/>
      <c r="AR77" s="435" t="str">
        <f>IF($AN$3="４週",AU78,AV78)</f>
        <v/>
      </c>
      <c r="AS77" s="435"/>
      <c r="AT77" s="438"/>
      <c r="AU77" s="303" t="s">
        <v>431</v>
      </c>
      <c r="AV77" s="303" t="s">
        <v>432</v>
      </c>
      <c r="AX77" s="303" t="s">
        <v>433</v>
      </c>
      <c r="AY77" s="303" t="s">
        <v>434</v>
      </c>
    </row>
    <row r="78" spans="1:51" s="282" customFormat="1" ht="12" customHeight="1">
      <c r="A78" s="440"/>
      <c r="B78" s="529"/>
      <c r="C78" s="569"/>
      <c r="D78" s="535"/>
      <c r="E78" s="304"/>
      <c r="F78" s="539"/>
      <c r="G78" s="540"/>
      <c r="H78" s="305" t="s">
        <v>435</v>
      </c>
      <c r="I78" s="306" t="str">
        <f>IFERROR(VLOOKUP(I77,'P1（シフト記号表）'!$B:$Z,23,FALSE),"")</f>
        <v/>
      </c>
      <c r="J78" s="306" t="str">
        <f>IFERROR(VLOOKUP(J77,'P1（シフト記号表）'!$B:$Z,23,FALSE),"")</f>
        <v/>
      </c>
      <c r="K78" s="306" t="str">
        <f>IFERROR(VLOOKUP(K77,'P1（シフト記号表）'!$B:$Z,23,FALSE),"")</f>
        <v/>
      </c>
      <c r="L78" s="306" t="str">
        <f>IFERROR(VLOOKUP(L77,'P1（シフト記号表）'!$B:$Z,23,FALSE),"")</f>
        <v/>
      </c>
      <c r="M78" s="306" t="str">
        <f>IFERROR(VLOOKUP(M77,'P1（シフト記号表）'!$B:$Z,23,FALSE),"")</f>
        <v/>
      </c>
      <c r="N78" s="306" t="str">
        <f>IFERROR(VLOOKUP(N77,'P1（シフト記号表）'!$B:$Z,23,FALSE),"")</f>
        <v/>
      </c>
      <c r="O78" s="306" t="str">
        <f>IFERROR(VLOOKUP(O77,'P1（シフト記号表）'!$B:$Z,23,FALSE),"")</f>
        <v/>
      </c>
      <c r="P78" s="306" t="str">
        <f>IFERROR(VLOOKUP(P77,'P1（シフト記号表）'!$B:$Z,23,FALSE),"")</f>
        <v/>
      </c>
      <c r="Q78" s="306" t="str">
        <f>IFERROR(VLOOKUP(Q77,'P1（シフト記号表）'!$B:$Z,23,FALSE),"")</f>
        <v/>
      </c>
      <c r="R78" s="306" t="str">
        <f>IFERROR(VLOOKUP(R77,'P1（シフト記号表）'!$B:$Z,23,FALSE),"")</f>
        <v/>
      </c>
      <c r="S78" s="306" t="str">
        <f>IFERROR(VLOOKUP(S77,'P1（シフト記号表）'!$B:$Z,23,FALSE),"")</f>
        <v/>
      </c>
      <c r="T78" s="306" t="str">
        <f>IFERROR(VLOOKUP(T77,'P1（シフト記号表）'!$B:$Z,23,FALSE),"")</f>
        <v/>
      </c>
      <c r="U78" s="306" t="str">
        <f>IFERROR(VLOOKUP(U77,'P1（シフト記号表）'!$B:$Z,23,FALSE),"")</f>
        <v/>
      </c>
      <c r="V78" s="306" t="str">
        <f>IFERROR(VLOOKUP(V77,'P1（シフト記号表）'!$B:$Z,23,FALSE),"")</f>
        <v/>
      </c>
      <c r="W78" s="306" t="str">
        <f>IFERROR(VLOOKUP(W77,'P1（シフト記号表）'!$B:$Z,23,FALSE),"")</f>
        <v/>
      </c>
      <c r="X78" s="306" t="str">
        <f>IFERROR(VLOOKUP(X77,'P1（シフト記号表）'!$B:$Z,23,FALSE),"")</f>
        <v/>
      </c>
      <c r="Y78" s="306" t="str">
        <f>IFERROR(VLOOKUP(Y77,'P1（シフト記号表）'!$B:$Z,23,FALSE),"")</f>
        <v/>
      </c>
      <c r="Z78" s="306" t="str">
        <f>IFERROR(VLOOKUP(Z77,'P1（シフト記号表）'!$B:$Z,23,FALSE),"")</f>
        <v/>
      </c>
      <c r="AA78" s="306" t="str">
        <f>IFERROR(VLOOKUP(AA77,'P1（シフト記号表）'!$B:$Z,23,FALSE),"")</f>
        <v/>
      </c>
      <c r="AB78" s="306" t="str">
        <f>IFERROR(VLOOKUP(AB77,'P1（シフト記号表）'!$B:$Z,23,FALSE),"")</f>
        <v/>
      </c>
      <c r="AC78" s="306" t="str">
        <f>IFERROR(VLOOKUP(AC77,'P1（シフト記号表）'!$B:$Z,23,FALSE),"")</f>
        <v/>
      </c>
      <c r="AD78" s="306" t="str">
        <f>IFERROR(VLOOKUP(AD77,'P1（シフト記号表）'!$B:$Z,23,FALSE),"")</f>
        <v/>
      </c>
      <c r="AE78" s="306" t="str">
        <f>IFERROR(VLOOKUP(AE77,'P1（シフト記号表）'!$B:$Z,23,FALSE),"")</f>
        <v/>
      </c>
      <c r="AF78" s="306" t="str">
        <f>IFERROR(VLOOKUP(AF77,'P1（シフト記号表）'!$B:$Z,23,FALSE),"")</f>
        <v/>
      </c>
      <c r="AG78" s="306" t="str">
        <f>IFERROR(VLOOKUP(AG77,'P1（シフト記号表）'!$B:$Z,23,FALSE),"")</f>
        <v/>
      </c>
      <c r="AH78" s="306" t="str">
        <f>IFERROR(VLOOKUP(AH77,'P1（シフト記号表）'!$B:$Z,23,FALSE),"")</f>
        <v/>
      </c>
      <c r="AI78" s="306" t="str">
        <f>IFERROR(VLOOKUP(AI77,'P1（シフト記号表）'!$B:$Z,23,FALSE),"")</f>
        <v/>
      </c>
      <c r="AJ78" s="306" t="str">
        <f>IFERROR(VLOOKUP(AJ77,'P1（シフト記号表）'!$B:$Z,23,FALSE),"")</f>
        <v/>
      </c>
      <c r="AK78" s="306" t="str">
        <f>IFERROR(VLOOKUP(AK77,'P1（シフト記号表）'!$B:$Z,23,FALSE),"")</f>
        <v/>
      </c>
      <c r="AL78" s="306" t="str">
        <f>IFERROR(VLOOKUP(AL77,'P1（シフト記号表）'!$B:$Z,23,FALSE),"")</f>
        <v/>
      </c>
      <c r="AM78" s="306" t="str">
        <f>IFERROR(VLOOKUP(AM77,'P1（シフト記号表）'!$B:$Z,23,FALSE),"")</f>
        <v/>
      </c>
      <c r="AN78" s="544"/>
      <c r="AO78" s="436"/>
      <c r="AP78" s="548"/>
      <c r="AQ78" s="549"/>
      <c r="AR78" s="436"/>
      <c r="AS78" s="436"/>
      <c r="AT78" s="438"/>
      <c r="AU78" s="307" t="str">
        <f>IFERROR(IF($D77="□",($AO77/$AK$6),($AO77/$AK$8)),"")</f>
        <v/>
      </c>
      <c r="AV78" s="307" t="str">
        <f>IFERROR(IF($D77="□",($AN77/$AO$6),($AN77/$AO$8)),"")</f>
        <v/>
      </c>
      <c r="AX78" s="307" t="s">
        <v>523</v>
      </c>
      <c r="AY78" s="307" t="s">
        <v>523</v>
      </c>
    </row>
    <row r="79" spans="1:51" s="282" customFormat="1" ht="12" customHeight="1">
      <c r="A79" s="441"/>
      <c r="B79" s="530"/>
      <c r="C79" s="570"/>
      <c r="D79" s="536"/>
      <c r="E79" s="304"/>
      <c r="F79" s="541"/>
      <c r="G79" s="542"/>
      <c r="H79" s="308"/>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545"/>
      <c r="AO79" s="437"/>
      <c r="AP79" s="550"/>
      <c r="AQ79" s="551"/>
      <c r="AR79" s="437"/>
      <c r="AS79" s="437"/>
      <c r="AT79" s="438"/>
      <c r="AU79" s="310"/>
      <c r="AV79" s="310"/>
      <c r="AX79" s="310"/>
      <c r="AY79" s="310"/>
    </row>
    <row r="80" spans="1:51" s="282" customFormat="1" ht="12" customHeight="1">
      <c r="A80" s="439">
        <v>18</v>
      </c>
      <c r="B80" s="528"/>
      <c r="C80" s="531"/>
      <c r="D80" s="534" t="s">
        <v>429</v>
      </c>
      <c r="E80" s="299"/>
      <c r="F80" s="537"/>
      <c r="G80" s="538"/>
      <c r="H80" s="300" t="s">
        <v>430</v>
      </c>
      <c r="I80" s="301"/>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543">
        <f>+SUM(I81:AM82)</f>
        <v>0</v>
      </c>
      <c r="AO80" s="435">
        <f>IF($AN$3="４週",AN80/4,AN80/(DAY(EOMONTH($I$21,0))/7))</f>
        <v>0</v>
      </c>
      <c r="AP80" s="546"/>
      <c r="AQ80" s="547"/>
      <c r="AR80" s="435" t="str">
        <f>IF($AN$3="４週",AU81,AV81)</f>
        <v/>
      </c>
      <c r="AS80" s="435"/>
      <c r="AT80" s="438"/>
      <c r="AU80" s="303" t="s">
        <v>431</v>
      </c>
      <c r="AV80" s="303" t="s">
        <v>432</v>
      </c>
      <c r="AX80" s="303" t="s">
        <v>433</v>
      </c>
      <c r="AY80" s="303" t="s">
        <v>434</v>
      </c>
    </row>
    <row r="81" spans="1:51" s="282" customFormat="1" ht="12" customHeight="1">
      <c r="A81" s="440"/>
      <c r="B81" s="529"/>
      <c r="C81" s="532"/>
      <c r="D81" s="535"/>
      <c r="E81" s="304"/>
      <c r="F81" s="539"/>
      <c r="G81" s="540"/>
      <c r="H81" s="305" t="s">
        <v>435</v>
      </c>
      <c r="I81" s="306" t="str">
        <f>IFERROR(VLOOKUP(I80,'P1（シフト記号表）'!$B:$Z,23,FALSE),"")</f>
        <v/>
      </c>
      <c r="J81" s="306" t="str">
        <f>IFERROR(VLOOKUP(J80,'P1（シフト記号表）'!$B:$Z,23,FALSE),"")</f>
        <v/>
      </c>
      <c r="K81" s="306" t="str">
        <f>IFERROR(VLOOKUP(K80,'P1（シフト記号表）'!$B:$Z,23,FALSE),"")</f>
        <v/>
      </c>
      <c r="L81" s="306" t="str">
        <f>IFERROR(VLOOKUP(L80,'P1（シフト記号表）'!$B:$Z,23,FALSE),"")</f>
        <v/>
      </c>
      <c r="M81" s="306" t="str">
        <f>IFERROR(VLOOKUP(M80,'P1（シフト記号表）'!$B:$Z,23,FALSE),"")</f>
        <v/>
      </c>
      <c r="N81" s="306" t="str">
        <f>IFERROR(VLOOKUP(N80,'P1（シフト記号表）'!$B:$Z,23,FALSE),"")</f>
        <v/>
      </c>
      <c r="O81" s="306" t="str">
        <f>IFERROR(VLOOKUP(O80,'P1（シフト記号表）'!$B:$Z,23,FALSE),"")</f>
        <v/>
      </c>
      <c r="P81" s="306" t="str">
        <f>IFERROR(VLOOKUP(P80,'P1（シフト記号表）'!$B:$Z,23,FALSE),"")</f>
        <v/>
      </c>
      <c r="Q81" s="306" t="str">
        <f>IFERROR(VLOOKUP(Q80,'P1（シフト記号表）'!$B:$Z,23,FALSE),"")</f>
        <v/>
      </c>
      <c r="R81" s="306" t="str">
        <f>IFERROR(VLOOKUP(R80,'P1（シフト記号表）'!$B:$Z,23,FALSE),"")</f>
        <v/>
      </c>
      <c r="S81" s="306" t="str">
        <f>IFERROR(VLOOKUP(S80,'P1（シフト記号表）'!$B:$Z,23,FALSE),"")</f>
        <v/>
      </c>
      <c r="T81" s="306" t="str">
        <f>IFERROR(VLOOKUP(T80,'P1（シフト記号表）'!$B:$Z,23,FALSE),"")</f>
        <v/>
      </c>
      <c r="U81" s="306" t="str">
        <f>IFERROR(VLOOKUP(U80,'P1（シフト記号表）'!$B:$Z,23,FALSE),"")</f>
        <v/>
      </c>
      <c r="V81" s="306" t="str">
        <f>IFERROR(VLOOKUP(V80,'P1（シフト記号表）'!$B:$Z,23,FALSE),"")</f>
        <v/>
      </c>
      <c r="W81" s="306" t="str">
        <f>IFERROR(VLOOKUP(W80,'P1（シフト記号表）'!$B:$Z,23,FALSE),"")</f>
        <v/>
      </c>
      <c r="X81" s="306" t="str">
        <f>IFERROR(VLOOKUP(X80,'P1（シフト記号表）'!$B:$Z,23,FALSE),"")</f>
        <v/>
      </c>
      <c r="Y81" s="306" t="str">
        <f>IFERROR(VLOOKUP(Y80,'P1（シフト記号表）'!$B:$Z,23,FALSE),"")</f>
        <v/>
      </c>
      <c r="Z81" s="306" t="str">
        <f>IFERROR(VLOOKUP(Z80,'P1（シフト記号表）'!$B:$Z,23,FALSE),"")</f>
        <v/>
      </c>
      <c r="AA81" s="306" t="str">
        <f>IFERROR(VLOOKUP(AA80,'P1（シフト記号表）'!$B:$Z,23,FALSE),"")</f>
        <v/>
      </c>
      <c r="AB81" s="306" t="str">
        <f>IFERROR(VLOOKUP(AB80,'P1（シフト記号表）'!$B:$Z,23,FALSE),"")</f>
        <v/>
      </c>
      <c r="AC81" s="306" t="str">
        <f>IFERROR(VLOOKUP(AC80,'P1（シフト記号表）'!$B:$Z,23,FALSE),"")</f>
        <v/>
      </c>
      <c r="AD81" s="306" t="str">
        <f>IFERROR(VLOOKUP(AD80,'P1（シフト記号表）'!$B:$Z,23,FALSE),"")</f>
        <v/>
      </c>
      <c r="AE81" s="306" t="str">
        <f>IFERROR(VLOOKUP(AE80,'P1（シフト記号表）'!$B:$Z,23,FALSE),"")</f>
        <v/>
      </c>
      <c r="AF81" s="306" t="str">
        <f>IFERROR(VLOOKUP(AF80,'P1（シフト記号表）'!$B:$Z,23,FALSE),"")</f>
        <v/>
      </c>
      <c r="AG81" s="306" t="str">
        <f>IFERROR(VLOOKUP(AG80,'P1（シフト記号表）'!$B:$Z,23,FALSE),"")</f>
        <v/>
      </c>
      <c r="AH81" s="306" t="str">
        <f>IFERROR(VLOOKUP(AH80,'P1（シフト記号表）'!$B:$Z,23,FALSE),"")</f>
        <v/>
      </c>
      <c r="AI81" s="306" t="str">
        <f>IFERROR(VLOOKUP(AI80,'P1（シフト記号表）'!$B:$Z,23,FALSE),"")</f>
        <v/>
      </c>
      <c r="AJ81" s="306" t="str">
        <f>IFERROR(VLOOKUP(AJ80,'P1（シフト記号表）'!$B:$Z,23,FALSE),"")</f>
        <v/>
      </c>
      <c r="AK81" s="306" t="str">
        <f>IFERROR(VLOOKUP(AK80,'P1（シフト記号表）'!$B:$Z,23,FALSE),"")</f>
        <v/>
      </c>
      <c r="AL81" s="306" t="str">
        <f>IFERROR(VLOOKUP(AL80,'P1（シフト記号表）'!$B:$Z,23,FALSE),"")</f>
        <v/>
      </c>
      <c r="AM81" s="306" t="str">
        <f>IFERROR(VLOOKUP(AM80,'P1（シフト記号表）'!$B:$Z,23,FALSE),"")</f>
        <v/>
      </c>
      <c r="AN81" s="544"/>
      <c r="AO81" s="436"/>
      <c r="AP81" s="548"/>
      <c r="AQ81" s="549"/>
      <c r="AR81" s="436"/>
      <c r="AS81" s="436"/>
      <c r="AT81" s="438"/>
      <c r="AU81" s="307" t="str">
        <f>IFERROR(IF($D80="□",($AO80/$AK$6),($AO80/$AK$8)),"")</f>
        <v/>
      </c>
      <c r="AV81" s="307" t="str">
        <f>IFERROR(IF($D80="□",($AN80/$AO$6),($AN80/$AO$8)),"")</f>
        <v/>
      </c>
      <c r="AX81" s="307" t="s">
        <v>523</v>
      </c>
      <c r="AY81" s="307" t="s">
        <v>523</v>
      </c>
    </row>
    <row r="82" spans="1:51" s="282" customFormat="1" ht="12" customHeight="1">
      <c r="A82" s="441"/>
      <c r="B82" s="530"/>
      <c r="C82" s="533"/>
      <c r="D82" s="536"/>
      <c r="E82" s="304"/>
      <c r="F82" s="541"/>
      <c r="G82" s="542"/>
      <c r="H82" s="308"/>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545"/>
      <c r="AO82" s="437"/>
      <c r="AP82" s="550"/>
      <c r="AQ82" s="551"/>
      <c r="AR82" s="437"/>
      <c r="AS82" s="437"/>
      <c r="AT82" s="438"/>
      <c r="AU82" s="310"/>
      <c r="AV82" s="310"/>
      <c r="AX82" s="310"/>
      <c r="AY82" s="310"/>
    </row>
    <row r="83" spans="1:51" s="282" customFormat="1" ht="12" customHeight="1">
      <c r="A83" s="439">
        <v>19</v>
      </c>
      <c r="B83" s="528"/>
      <c r="C83" s="531"/>
      <c r="D83" s="534" t="s">
        <v>429</v>
      </c>
      <c r="E83" s="299"/>
      <c r="F83" s="537"/>
      <c r="G83" s="538"/>
      <c r="H83" s="300" t="s">
        <v>430</v>
      </c>
      <c r="I83" s="301"/>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543">
        <f>+SUM(I84:AM85)</f>
        <v>0</v>
      </c>
      <c r="AO83" s="435">
        <f>IF($AN$3="４週",AN83/4,AN83/(DAY(EOMONTH($I$21,0))/7))</f>
        <v>0</v>
      </c>
      <c r="AP83" s="546"/>
      <c r="AQ83" s="547"/>
      <c r="AR83" s="435" t="str">
        <f>IF($AN$3="４週",AU84,AV84)</f>
        <v/>
      </c>
      <c r="AS83" s="435"/>
      <c r="AT83" s="438"/>
      <c r="AU83" s="303" t="s">
        <v>431</v>
      </c>
      <c r="AV83" s="303" t="s">
        <v>432</v>
      </c>
      <c r="AX83" s="303" t="s">
        <v>433</v>
      </c>
      <c r="AY83" s="303" t="s">
        <v>434</v>
      </c>
    </row>
    <row r="84" spans="1:51" s="282" customFormat="1" ht="12" customHeight="1">
      <c r="A84" s="440"/>
      <c r="B84" s="529"/>
      <c r="C84" s="532"/>
      <c r="D84" s="535"/>
      <c r="E84" s="304"/>
      <c r="F84" s="539"/>
      <c r="G84" s="540"/>
      <c r="H84" s="305" t="s">
        <v>435</v>
      </c>
      <c r="I84" s="306" t="str">
        <f>IFERROR(VLOOKUP(I83,'P1（シフト記号表）'!$B:$Z,23,FALSE),"")</f>
        <v/>
      </c>
      <c r="J84" s="306" t="str">
        <f>IFERROR(VLOOKUP(J83,'P1（シフト記号表）'!$B:$Z,23,FALSE),"")</f>
        <v/>
      </c>
      <c r="K84" s="306" t="str">
        <f>IFERROR(VLOOKUP(K83,'P1（シフト記号表）'!$B:$Z,23,FALSE),"")</f>
        <v/>
      </c>
      <c r="L84" s="306" t="str">
        <f>IFERROR(VLOOKUP(L83,'P1（シフト記号表）'!$B:$Z,23,FALSE),"")</f>
        <v/>
      </c>
      <c r="M84" s="306" t="str">
        <f>IFERROR(VLOOKUP(M83,'P1（シフト記号表）'!$B:$Z,23,FALSE),"")</f>
        <v/>
      </c>
      <c r="N84" s="306" t="str">
        <f>IFERROR(VLOOKUP(N83,'P1（シフト記号表）'!$B:$Z,23,FALSE),"")</f>
        <v/>
      </c>
      <c r="O84" s="306" t="str">
        <f>IFERROR(VLOOKUP(O83,'P1（シフト記号表）'!$B:$Z,23,FALSE),"")</f>
        <v/>
      </c>
      <c r="P84" s="306" t="str">
        <f>IFERROR(VLOOKUP(P83,'P1（シフト記号表）'!$B:$Z,23,FALSE),"")</f>
        <v/>
      </c>
      <c r="Q84" s="306" t="str">
        <f>IFERROR(VLOOKUP(Q83,'P1（シフト記号表）'!$B:$Z,23,FALSE),"")</f>
        <v/>
      </c>
      <c r="R84" s="306" t="str">
        <f>IFERROR(VLOOKUP(R83,'P1（シフト記号表）'!$B:$Z,23,FALSE),"")</f>
        <v/>
      </c>
      <c r="S84" s="306" t="str">
        <f>IFERROR(VLOOKUP(S83,'P1（シフト記号表）'!$B:$Z,23,FALSE),"")</f>
        <v/>
      </c>
      <c r="T84" s="306" t="str">
        <f>IFERROR(VLOOKUP(T83,'P1（シフト記号表）'!$B:$Z,23,FALSE),"")</f>
        <v/>
      </c>
      <c r="U84" s="306" t="str">
        <f>IFERROR(VLOOKUP(U83,'P1（シフト記号表）'!$B:$Z,23,FALSE),"")</f>
        <v/>
      </c>
      <c r="V84" s="306" t="str">
        <f>IFERROR(VLOOKUP(V83,'P1（シフト記号表）'!$B:$Z,23,FALSE),"")</f>
        <v/>
      </c>
      <c r="W84" s="306" t="str">
        <f>IFERROR(VLOOKUP(W83,'P1（シフト記号表）'!$B:$Z,23,FALSE),"")</f>
        <v/>
      </c>
      <c r="X84" s="306" t="str">
        <f>IFERROR(VLOOKUP(X83,'P1（シフト記号表）'!$B:$Z,23,FALSE),"")</f>
        <v/>
      </c>
      <c r="Y84" s="306" t="str">
        <f>IFERROR(VLOOKUP(Y83,'P1（シフト記号表）'!$B:$Z,23,FALSE),"")</f>
        <v/>
      </c>
      <c r="Z84" s="306" t="str">
        <f>IFERROR(VLOOKUP(Z83,'P1（シフト記号表）'!$B:$Z,23,FALSE),"")</f>
        <v/>
      </c>
      <c r="AA84" s="306" t="str">
        <f>IFERROR(VLOOKUP(AA83,'P1（シフト記号表）'!$B:$Z,23,FALSE),"")</f>
        <v/>
      </c>
      <c r="AB84" s="306" t="str">
        <f>IFERROR(VLOOKUP(AB83,'P1（シフト記号表）'!$B:$Z,23,FALSE),"")</f>
        <v/>
      </c>
      <c r="AC84" s="306" t="str">
        <f>IFERROR(VLOOKUP(AC83,'P1（シフト記号表）'!$B:$Z,23,FALSE),"")</f>
        <v/>
      </c>
      <c r="AD84" s="306" t="str">
        <f>IFERROR(VLOOKUP(AD83,'P1（シフト記号表）'!$B:$Z,23,FALSE),"")</f>
        <v/>
      </c>
      <c r="AE84" s="306" t="str">
        <f>IFERROR(VLOOKUP(AE83,'P1（シフト記号表）'!$B:$Z,23,FALSE),"")</f>
        <v/>
      </c>
      <c r="AF84" s="306" t="str">
        <f>IFERROR(VLOOKUP(AF83,'P1（シフト記号表）'!$B:$Z,23,FALSE),"")</f>
        <v/>
      </c>
      <c r="AG84" s="306" t="str">
        <f>IFERROR(VLOOKUP(AG83,'P1（シフト記号表）'!$B:$Z,23,FALSE),"")</f>
        <v/>
      </c>
      <c r="AH84" s="306" t="str">
        <f>IFERROR(VLOOKUP(AH83,'P1（シフト記号表）'!$B:$Z,23,FALSE),"")</f>
        <v/>
      </c>
      <c r="AI84" s="306" t="str">
        <f>IFERROR(VLOOKUP(AI83,'P1（シフト記号表）'!$B:$Z,23,FALSE),"")</f>
        <v/>
      </c>
      <c r="AJ84" s="306" t="str">
        <f>IFERROR(VLOOKUP(AJ83,'P1（シフト記号表）'!$B:$Z,23,FALSE),"")</f>
        <v/>
      </c>
      <c r="AK84" s="306" t="str">
        <f>IFERROR(VLOOKUP(AK83,'P1（シフト記号表）'!$B:$Z,23,FALSE),"")</f>
        <v/>
      </c>
      <c r="AL84" s="306" t="str">
        <f>IFERROR(VLOOKUP(AL83,'P1（シフト記号表）'!$B:$Z,23,FALSE),"")</f>
        <v/>
      </c>
      <c r="AM84" s="306" t="str">
        <f>IFERROR(VLOOKUP(AM83,'P1（シフト記号表）'!$B:$Z,23,FALSE),"")</f>
        <v/>
      </c>
      <c r="AN84" s="544"/>
      <c r="AO84" s="436"/>
      <c r="AP84" s="548"/>
      <c r="AQ84" s="549"/>
      <c r="AR84" s="436"/>
      <c r="AS84" s="436"/>
      <c r="AT84" s="438"/>
      <c r="AU84" s="307" t="str">
        <f>IFERROR(IF($D83="□",($AO83/$AK$6),($AO83/$AK$8)),"")</f>
        <v/>
      </c>
      <c r="AV84" s="307" t="str">
        <f>IFERROR(IF($D83="□",($AN83/$AO$6),($AN83/$AO$8)),"")</f>
        <v/>
      </c>
      <c r="AX84" s="307" t="s">
        <v>523</v>
      </c>
      <c r="AY84" s="307" t="s">
        <v>523</v>
      </c>
    </row>
    <row r="85" spans="1:51" s="282" customFormat="1" ht="12" customHeight="1">
      <c r="A85" s="441"/>
      <c r="B85" s="530"/>
      <c r="C85" s="533"/>
      <c r="D85" s="536"/>
      <c r="E85" s="304"/>
      <c r="F85" s="541"/>
      <c r="G85" s="542"/>
      <c r="H85" s="308"/>
      <c r="I85" s="309"/>
      <c r="J85" s="309"/>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545"/>
      <c r="AO85" s="437"/>
      <c r="AP85" s="550"/>
      <c r="AQ85" s="551"/>
      <c r="AR85" s="437"/>
      <c r="AS85" s="437"/>
      <c r="AT85" s="438"/>
      <c r="AU85" s="310"/>
      <c r="AV85" s="310"/>
      <c r="AX85" s="310"/>
      <c r="AY85" s="310"/>
    </row>
    <row r="86" spans="1:51" s="282" customFormat="1" ht="12" customHeight="1">
      <c r="A86" s="439">
        <v>20</v>
      </c>
      <c r="B86" s="528"/>
      <c r="C86" s="531"/>
      <c r="D86" s="534" t="s">
        <v>429</v>
      </c>
      <c r="E86" s="299"/>
      <c r="F86" s="537"/>
      <c r="G86" s="538"/>
      <c r="H86" s="300" t="s">
        <v>430</v>
      </c>
      <c r="I86" s="301"/>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543">
        <f>+SUM(I87:AM88)</f>
        <v>0</v>
      </c>
      <c r="AO86" s="435">
        <f>IF($AN$3="４週",AN86/4,AN86/(DAY(EOMONTH($I$21,0))/7))</f>
        <v>0</v>
      </c>
      <c r="AP86" s="546"/>
      <c r="AQ86" s="547"/>
      <c r="AR86" s="435" t="str">
        <f>IF($AN$3="４週",AU87,AV87)</f>
        <v/>
      </c>
      <c r="AS86" s="435"/>
      <c r="AT86" s="438"/>
      <c r="AU86" s="303" t="s">
        <v>431</v>
      </c>
      <c r="AV86" s="303" t="s">
        <v>432</v>
      </c>
      <c r="AX86" s="303" t="s">
        <v>433</v>
      </c>
      <c r="AY86" s="303" t="s">
        <v>434</v>
      </c>
    </row>
    <row r="87" spans="1:51" s="282" customFormat="1" ht="12" customHeight="1">
      <c r="A87" s="440"/>
      <c r="B87" s="529"/>
      <c r="C87" s="532"/>
      <c r="D87" s="535"/>
      <c r="E87" s="304"/>
      <c r="F87" s="539"/>
      <c r="G87" s="540"/>
      <c r="H87" s="305" t="s">
        <v>435</v>
      </c>
      <c r="I87" s="306" t="str">
        <f>IFERROR(VLOOKUP(I86,'P1（シフト記号表）'!$B:$Z,23,FALSE),"")</f>
        <v/>
      </c>
      <c r="J87" s="306" t="str">
        <f>IFERROR(VLOOKUP(J86,'P1（シフト記号表）'!$B:$Z,23,FALSE),"")</f>
        <v/>
      </c>
      <c r="K87" s="306" t="str">
        <f>IFERROR(VLOOKUP(K86,'P1（シフト記号表）'!$B:$Z,23,FALSE),"")</f>
        <v/>
      </c>
      <c r="L87" s="306" t="str">
        <f>IFERROR(VLOOKUP(L86,'P1（シフト記号表）'!$B:$Z,23,FALSE),"")</f>
        <v/>
      </c>
      <c r="M87" s="306" t="str">
        <f>IFERROR(VLOOKUP(M86,'P1（シフト記号表）'!$B:$Z,23,FALSE),"")</f>
        <v/>
      </c>
      <c r="N87" s="306" t="str">
        <f>IFERROR(VLOOKUP(N86,'P1（シフト記号表）'!$B:$Z,23,FALSE),"")</f>
        <v/>
      </c>
      <c r="O87" s="306" t="str">
        <f>IFERROR(VLOOKUP(O86,'P1（シフト記号表）'!$B:$Z,23,FALSE),"")</f>
        <v/>
      </c>
      <c r="P87" s="306" t="str">
        <f>IFERROR(VLOOKUP(P86,'P1（シフト記号表）'!$B:$Z,23,FALSE),"")</f>
        <v/>
      </c>
      <c r="Q87" s="306" t="str">
        <f>IFERROR(VLOOKUP(Q86,'P1（シフト記号表）'!$B:$Z,23,FALSE),"")</f>
        <v/>
      </c>
      <c r="R87" s="306" t="str">
        <f>IFERROR(VLOOKUP(R86,'P1（シフト記号表）'!$B:$Z,23,FALSE),"")</f>
        <v/>
      </c>
      <c r="S87" s="306" t="str">
        <f>IFERROR(VLOOKUP(S86,'P1（シフト記号表）'!$B:$Z,23,FALSE),"")</f>
        <v/>
      </c>
      <c r="T87" s="306" t="str">
        <f>IFERROR(VLOOKUP(T86,'P1（シフト記号表）'!$B:$Z,23,FALSE),"")</f>
        <v/>
      </c>
      <c r="U87" s="306" t="str">
        <f>IFERROR(VLOOKUP(U86,'P1（シフト記号表）'!$B:$Z,23,FALSE),"")</f>
        <v/>
      </c>
      <c r="V87" s="306" t="str">
        <f>IFERROR(VLOOKUP(V86,'P1（シフト記号表）'!$B:$Z,23,FALSE),"")</f>
        <v/>
      </c>
      <c r="W87" s="306" t="str">
        <f>IFERROR(VLOOKUP(W86,'P1（シフト記号表）'!$B:$Z,23,FALSE),"")</f>
        <v/>
      </c>
      <c r="X87" s="306" t="str">
        <f>IFERROR(VLOOKUP(X86,'P1（シフト記号表）'!$B:$Z,23,FALSE),"")</f>
        <v/>
      </c>
      <c r="Y87" s="306" t="str">
        <f>IFERROR(VLOOKUP(Y86,'P1（シフト記号表）'!$B:$Z,23,FALSE),"")</f>
        <v/>
      </c>
      <c r="Z87" s="306" t="str">
        <f>IFERROR(VLOOKUP(Z86,'P1（シフト記号表）'!$B:$Z,23,FALSE),"")</f>
        <v/>
      </c>
      <c r="AA87" s="306" t="str">
        <f>IFERROR(VLOOKUP(AA86,'P1（シフト記号表）'!$B:$Z,23,FALSE),"")</f>
        <v/>
      </c>
      <c r="AB87" s="306" t="str">
        <f>IFERROR(VLOOKUP(AB86,'P1（シフト記号表）'!$B:$Z,23,FALSE),"")</f>
        <v/>
      </c>
      <c r="AC87" s="306" t="str">
        <f>IFERROR(VLOOKUP(AC86,'P1（シフト記号表）'!$B:$Z,23,FALSE),"")</f>
        <v/>
      </c>
      <c r="AD87" s="306" t="str">
        <f>IFERROR(VLOOKUP(AD86,'P1（シフト記号表）'!$B:$Z,23,FALSE),"")</f>
        <v/>
      </c>
      <c r="AE87" s="306" t="str">
        <f>IFERROR(VLOOKUP(AE86,'P1（シフト記号表）'!$B:$Z,23,FALSE),"")</f>
        <v/>
      </c>
      <c r="AF87" s="306" t="str">
        <f>IFERROR(VLOOKUP(AF86,'P1（シフト記号表）'!$B:$Z,23,FALSE),"")</f>
        <v/>
      </c>
      <c r="AG87" s="306" t="str">
        <f>IFERROR(VLOOKUP(AG86,'P1（シフト記号表）'!$B:$Z,23,FALSE),"")</f>
        <v/>
      </c>
      <c r="AH87" s="306" t="str">
        <f>IFERROR(VLOOKUP(AH86,'P1（シフト記号表）'!$B:$Z,23,FALSE),"")</f>
        <v/>
      </c>
      <c r="AI87" s="306" t="str">
        <f>IFERROR(VLOOKUP(AI86,'P1（シフト記号表）'!$B:$Z,23,FALSE),"")</f>
        <v/>
      </c>
      <c r="AJ87" s="306" t="str">
        <f>IFERROR(VLOOKUP(AJ86,'P1（シフト記号表）'!$B:$Z,23,FALSE),"")</f>
        <v/>
      </c>
      <c r="AK87" s="306" t="str">
        <f>IFERROR(VLOOKUP(AK86,'P1（シフト記号表）'!$B:$Z,23,FALSE),"")</f>
        <v/>
      </c>
      <c r="AL87" s="306" t="str">
        <f>IFERROR(VLOOKUP(AL86,'P1（シフト記号表）'!$B:$Z,23,FALSE),"")</f>
        <v/>
      </c>
      <c r="AM87" s="306" t="str">
        <f>IFERROR(VLOOKUP(AM86,'P1（シフト記号表）'!$B:$Z,23,FALSE),"")</f>
        <v/>
      </c>
      <c r="AN87" s="544"/>
      <c r="AO87" s="436"/>
      <c r="AP87" s="548"/>
      <c r="AQ87" s="549"/>
      <c r="AR87" s="436"/>
      <c r="AS87" s="436"/>
      <c r="AT87" s="438"/>
      <c r="AU87" s="307" t="str">
        <f>IFERROR(IF($D86="□",($AO86/$AK$6),($AO86/$AK$8)),"")</f>
        <v/>
      </c>
      <c r="AV87" s="307" t="str">
        <f>IFERROR(IF($D86="□",($AN86/$AO$6),($AN86/$AO$8)),"")</f>
        <v/>
      </c>
      <c r="AX87" s="307" t="s">
        <v>523</v>
      </c>
      <c r="AY87" s="307" t="s">
        <v>523</v>
      </c>
    </row>
    <row r="88" spans="1:51" s="282" customFormat="1" ht="12" customHeight="1">
      <c r="A88" s="441"/>
      <c r="B88" s="530"/>
      <c r="C88" s="533"/>
      <c r="D88" s="536"/>
      <c r="E88" s="304"/>
      <c r="F88" s="541"/>
      <c r="G88" s="542"/>
      <c r="H88" s="308"/>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545"/>
      <c r="AO88" s="437"/>
      <c r="AP88" s="550"/>
      <c r="AQ88" s="551"/>
      <c r="AR88" s="437"/>
      <c r="AS88" s="437"/>
      <c r="AT88" s="438"/>
      <c r="AU88" s="310"/>
      <c r="AV88" s="310"/>
      <c r="AX88" s="310"/>
      <c r="AY88" s="310"/>
    </row>
    <row r="89" spans="1:51" s="282" customFormat="1" ht="12" customHeight="1">
      <c r="A89" s="439">
        <v>21</v>
      </c>
      <c r="B89" s="528"/>
      <c r="C89" s="531"/>
      <c r="D89" s="534" t="s">
        <v>429</v>
      </c>
      <c r="E89" s="299"/>
      <c r="F89" s="537"/>
      <c r="G89" s="538"/>
      <c r="H89" s="300" t="s">
        <v>430</v>
      </c>
      <c r="I89" s="301"/>
      <c r="J89" s="302"/>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543">
        <f>+SUM(I90:AM91)</f>
        <v>0</v>
      </c>
      <c r="AO89" s="435">
        <f>IF($AN$3="４週",AN89/4,AN89/(DAY(EOMONTH($I$21,0))/7))</f>
        <v>0</v>
      </c>
      <c r="AP89" s="546"/>
      <c r="AQ89" s="547"/>
      <c r="AR89" s="435" t="str">
        <f>IF($AN$3="４週",AU90,AV90)</f>
        <v/>
      </c>
      <c r="AS89" s="435"/>
      <c r="AT89" s="438"/>
      <c r="AU89" s="303" t="s">
        <v>431</v>
      </c>
      <c r="AV89" s="303" t="s">
        <v>432</v>
      </c>
      <c r="AX89" s="303" t="s">
        <v>433</v>
      </c>
      <c r="AY89" s="303" t="s">
        <v>434</v>
      </c>
    </row>
    <row r="90" spans="1:51" s="282" customFormat="1" ht="12" customHeight="1">
      <c r="A90" s="440"/>
      <c r="B90" s="529"/>
      <c r="C90" s="532"/>
      <c r="D90" s="535"/>
      <c r="E90" s="304"/>
      <c r="F90" s="539"/>
      <c r="G90" s="540"/>
      <c r="H90" s="305" t="s">
        <v>435</v>
      </c>
      <c r="I90" s="306" t="str">
        <f>IFERROR(VLOOKUP(I89,'P1（シフト記号表）'!$B:$Z,23,FALSE),"")</f>
        <v/>
      </c>
      <c r="J90" s="306" t="str">
        <f>IFERROR(VLOOKUP(J89,'P1（シフト記号表）'!$B:$Z,23,FALSE),"")</f>
        <v/>
      </c>
      <c r="K90" s="306" t="str">
        <f>IFERROR(VLOOKUP(K89,'P1（シフト記号表）'!$B:$Z,23,FALSE),"")</f>
        <v/>
      </c>
      <c r="L90" s="306" t="str">
        <f>IFERROR(VLOOKUP(L89,'P1（シフト記号表）'!$B:$Z,23,FALSE),"")</f>
        <v/>
      </c>
      <c r="M90" s="306" t="str">
        <f>IFERROR(VLOOKUP(M89,'P1（シフト記号表）'!$B:$Z,23,FALSE),"")</f>
        <v/>
      </c>
      <c r="N90" s="306" t="str">
        <f>IFERROR(VLOOKUP(N89,'P1（シフト記号表）'!$B:$Z,23,FALSE),"")</f>
        <v/>
      </c>
      <c r="O90" s="306" t="str">
        <f>IFERROR(VLOOKUP(O89,'P1（シフト記号表）'!$B:$Z,23,FALSE),"")</f>
        <v/>
      </c>
      <c r="P90" s="306" t="str">
        <f>IFERROR(VLOOKUP(P89,'P1（シフト記号表）'!$B:$Z,23,FALSE),"")</f>
        <v/>
      </c>
      <c r="Q90" s="306" t="str">
        <f>IFERROR(VLOOKUP(Q89,'P1（シフト記号表）'!$B:$Z,23,FALSE),"")</f>
        <v/>
      </c>
      <c r="R90" s="306" t="str">
        <f>IFERROR(VLOOKUP(R89,'P1（シフト記号表）'!$B:$Z,23,FALSE),"")</f>
        <v/>
      </c>
      <c r="S90" s="306" t="str">
        <f>IFERROR(VLOOKUP(S89,'P1（シフト記号表）'!$B:$Z,23,FALSE),"")</f>
        <v/>
      </c>
      <c r="T90" s="306" t="str">
        <f>IFERROR(VLOOKUP(T89,'P1（シフト記号表）'!$B:$Z,23,FALSE),"")</f>
        <v/>
      </c>
      <c r="U90" s="306" t="str">
        <f>IFERROR(VLOOKUP(U89,'P1（シフト記号表）'!$B:$Z,23,FALSE),"")</f>
        <v/>
      </c>
      <c r="V90" s="306" t="str">
        <f>IFERROR(VLOOKUP(V89,'P1（シフト記号表）'!$B:$Z,23,FALSE),"")</f>
        <v/>
      </c>
      <c r="W90" s="306" t="str">
        <f>IFERROR(VLOOKUP(W89,'P1（シフト記号表）'!$B:$Z,23,FALSE),"")</f>
        <v/>
      </c>
      <c r="X90" s="306" t="str">
        <f>IFERROR(VLOOKUP(X89,'P1（シフト記号表）'!$B:$Z,23,FALSE),"")</f>
        <v/>
      </c>
      <c r="Y90" s="306" t="str">
        <f>IFERROR(VLOOKUP(Y89,'P1（シフト記号表）'!$B:$Z,23,FALSE),"")</f>
        <v/>
      </c>
      <c r="Z90" s="306" t="str">
        <f>IFERROR(VLOOKUP(Z89,'P1（シフト記号表）'!$B:$Z,23,FALSE),"")</f>
        <v/>
      </c>
      <c r="AA90" s="306" t="str">
        <f>IFERROR(VLOOKUP(AA89,'P1（シフト記号表）'!$B:$Z,23,FALSE),"")</f>
        <v/>
      </c>
      <c r="AB90" s="306" t="str">
        <f>IFERROR(VLOOKUP(AB89,'P1（シフト記号表）'!$B:$Z,23,FALSE),"")</f>
        <v/>
      </c>
      <c r="AC90" s="306" t="str">
        <f>IFERROR(VLOOKUP(AC89,'P1（シフト記号表）'!$B:$Z,23,FALSE),"")</f>
        <v/>
      </c>
      <c r="AD90" s="306" t="str">
        <f>IFERROR(VLOOKUP(AD89,'P1（シフト記号表）'!$B:$Z,23,FALSE),"")</f>
        <v/>
      </c>
      <c r="AE90" s="306" t="str">
        <f>IFERROR(VLOOKUP(AE89,'P1（シフト記号表）'!$B:$Z,23,FALSE),"")</f>
        <v/>
      </c>
      <c r="AF90" s="306" t="str">
        <f>IFERROR(VLOOKUP(AF89,'P1（シフト記号表）'!$B:$Z,23,FALSE),"")</f>
        <v/>
      </c>
      <c r="AG90" s="306" t="str">
        <f>IFERROR(VLOOKUP(AG89,'P1（シフト記号表）'!$B:$Z,23,FALSE),"")</f>
        <v/>
      </c>
      <c r="AH90" s="306" t="str">
        <f>IFERROR(VLOOKUP(AH89,'P1（シフト記号表）'!$B:$Z,23,FALSE),"")</f>
        <v/>
      </c>
      <c r="AI90" s="306" t="str">
        <f>IFERROR(VLOOKUP(AI89,'P1（シフト記号表）'!$B:$Z,23,FALSE),"")</f>
        <v/>
      </c>
      <c r="AJ90" s="306" t="str">
        <f>IFERROR(VLOOKUP(AJ89,'P1（シフト記号表）'!$B:$Z,23,FALSE),"")</f>
        <v/>
      </c>
      <c r="AK90" s="306" t="str">
        <f>IFERROR(VLOOKUP(AK89,'P1（シフト記号表）'!$B:$Z,23,FALSE),"")</f>
        <v/>
      </c>
      <c r="AL90" s="306" t="str">
        <f>IFERROR(VLOOKUP(AL89,'P1（シフト記号表）'!$B:$Z,23,FALSE),"")</f>
        <v/>
      </c>
      <c r="AM90" s="306" t="str">
        <f>IFERROR(VLOOKUP(AM89,'P1（シフト記号表）'!$B:$Z,23,FALSE),"")</f>
        <v/>
      </c>
      <c r="AN90" s="544"/>
      <c r="AO90" s="436"/>
      <c r="AP90" s="548"/>
      <c r="AQ90" s="549"/>
      <c r="AR90" s="436"/>
      <c r="AS90" s="436"/>
      <c r="AT90" s="438"/>
      <c r="AU90" s="307" t="str">
        <f>IFERROR(IF($D89="□",($AO89/$AK$6),($AO89/$AK$8)),"")</f>
        <v/>
      </c>
      <c r="AV90" s="307" t="str">
        <f>IFERROR(IF($D89="□",($AN89/$AO$6),($AN89/$AO$8)),"")</f>
        <v/>
      </c>
      <c r="AX90" s="307" t="s">
        <v>523</v>
      </c>
      <c r="AY90" s="307" t="s">
        <v>523</v>
      </c>
    </row>
    <row r="91" spans="1:51" s="282" customFormat="1" ht="12" customHeight="1">
      <c r="A91" s="441"/>
      <c r="B91" s="530"/>
      <c r="C91" s="533"/>
      <c r="D91" s="536"/>
      <c r="E91" s="304"/>
      <c r="F91" s="541"/>
      <c r="G91" s="542"/>
      <c r="H91" s="308"/>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545"/>
      <c r="AO91" s="437"/>
      <c r="AP91" s="550"/>
      <c r="AQ91" s="551"/>
      <c r="AR91" s="437"/>
      <c r="AS91" s="437"/>
      <c r="AT91" s="438"/>
      <c r="AU91" s="310"/>
      <c r="AV91" s="310"/>
      <c r="AX91" s="310"/>
      <c r="AY91" s="310"/>
    </row>
    <row r="92" spans="1:51" s="282" customFormat="1" ht="12" customHeight="1">
      <c r="A92" s="439">
        <v>22</v>
      </c>
      <c r="B92" s="528"/>
      <c r="C92" s="531"/>
      <c r="D92" s="534" t="s">
        <v>429</v>
      </c>
      <c r="E92" s="299"/>
      <c r="F92" s="537"/>
      <c r="G92" s="538"/>
      <c r="H92" s="300" t="s">
        <v>430</v>
      </c>
      <c r="I92" s="301"/>
      <c r="J92" s="302"/>
      <c r="K92" s="302"/>
      <c r="L92" s="302"/>
      <c r="M92" s="302"/>
      <c r="N92" s="302"/>
      <c r="O92" s="302"/>
      <c r="P92" s="302"/>
      <c r="Q92" s="302"/>
      <c r="R92" s="302"/>
      <c r="S92" s="302"/>
      <c r="T92" s="302"/>
      <c r="U92" s="302"/>
      <c r="V92" s="302"/>
      <c r="W92" s="302"/>
      <c r="X92" s="302"/>
      <c r="Y92" s="302"/>
      <c r="Z92" s="302"/>
      <c r="AA92" s="302"/>
      <c r="AB92" s="302"/>
      <c r="AC92" s="302"/>
      <c r="AD92" s="302"/>
      <c r="AE92" s="302"/>
      <c r="AF92" s="302"/>
      <c r="AG92" s="302"/>
      <c r="AH92" s="302"/>
      <c r="AI92" s="302"/>
      <c r="AJ92" s="302"/>
      <c r="AK92" s="302"/>
      <c r="AL92" s="302"/>
      <c r="AM92" s="302"/>
      <c r="AN92" s="543">
        <f>+SUM(I93:AM94)</f>
        <v>0</v>
      </c>
      <c r="AO92" s="435">
        <f>IF($AN$3="４週",AN92/4,AN92/(DAY(EOMONTH($I$21,0))/7))</f>
        <v>0</v>
      </c>
      <c r="AP92" s="546"/>
      <c r="AQ92" s="547"/>
      <c r="AR92" s="435" t="str">
        <f>IF($AN$3="４週",AU93,AV93)</f>
        <v/>
      </c>
      <c r="AS92" s="435"/>
      <c r="AT92" s="438"/>
      <c r="AU92" s="303" t="s">
        <v>431</v>
      </c>
      <c r="AV92" s="303" t="s">
        <v>432</v>
      </c>
      <c r="AX92" s="303" t="s">
        <v>433</v>
      </c>
      <c r="AY92" s="303" t="s">
        <v>434</v>
      </c>
    </row>
    <row r="93" spans="1:51" s="282" customFormat="1" ht="12" customHeight="1">
      <c r="A93" s="440"/>
      <c r="B93" s="529"/>
      <c r="C93" s="532"/>
      <c r="D93" s="535"/>
      <c r="E93" s="304"/>
      <c r="F93" s="539"/>
      <c r="G93" s="540"/>
      <c r="H93" s="305" t="s">
        <v>435</v>
      </c>
      <c r="I93" s="306" t="str">
        <f>IFERROR(VLOOKUP(I92,'P1（シフト記号表）'!$B:$Z,23,FALSE),"")</f>
        <v/>
      </c>
      <c r="J93" s="306" t="str">
        <f>IFERROR(VLOOKUP(J92,'P1（シフト記号表）'!$B:$Z,23,FALSE),"")</f>
        <v/>
      </c>
      <c r="K93" s="306" t="str">
        <f>IFERROR(VLOOKUP(K92,'P1（シフト記号表）'!$B:$Z,23,FALSE),"")</f>
        <v/>
      </c>
      <c r="L93" s="306" t="str">
        <f>IFERROR(VLOOKUP(L92,'P1（シフト記号表）'!$B:$Z,23,FALSE),"")</f>
        <v/>
      </c>
      <c r="M93" s="306" t="str">
        <f>IFERROR(VLOOKUP(M92,'P1（シフト記号表）'!$B:$Z,23,FALSE),"")</f>
        <v/>
      </c>
      <c r="N93" s="306" t="str">
        <f>IFERROR(VLOOKUP(N92,'P1（シフト記号表）'!$B:$Z,23,FALSE),"")</f>
        <v/>
      </c>
      <c r="O93" s="306" t="str">
        <f>IFERROR(VLOOKUP(O92,'P1（シフト記号表）'!$B:$Z,23,FALSE),"")</f>
        <v/>
      </c>
      <c r="P93" s="306" t="str">
        <f>IFERROR(VLOOKUP(P92,'P1（シフト記号表）'!$B:$Z,23,FALSE),"")</f>
        <v/>
      </c>
      <c r="Q93" s="306" t="str">
        <f>IFERROR(VLOOKUP(Q92,'P1（シフト記号表）'!$B:$Z,23,FALSE),"")</f>
        <v/>
      </c>
      <c r="R93" s="306" t="str">
        <f>IFERROR(VLOOKUP(R92,'P1（シフト記号表）'!$B:$Z,23,FALSE),"")</f>
        <v/>
      </c>
      <c r="S93" s="306" t="str">
        <f>IFERROR(VLOOKUP(S92,'P1（シフト記号表）'!$B:$Z,23,FALSE),"")</f>
        <v/>
      </c>
      <c r="T93" s="306" t="str">
        <f>IFERROR(VLOOKUP(T92,'P1（シフト記号表）'!$B:$Z,23,FALSE),"")</f>
        <v/>
      </c>
      <c r="U93" s="306" t="str">
        <f>IFERROR(VLOOKUP(U92,'P1（シフト記号表）'!$B:$Z,23,FALSE),"")</f>
        <v/>
      </c>
      <c r="V93" s="306" t="str">
        <f>IFERROR(VLOOKUP(V92,'P1（シフト記号表）'!$B:$Z,23,FALSE),"")</f>
        <v/>
      </c>
      <c r="W93" s="306" t="str">
        <f>IFERROR(VLOOKUP(W92,'P1（シフト記号表）'!$B:$Z,23,FALSE),"")</f>
        <v/>
      </c>
      <c r="X93" s="306" t="str">
        <f>IFERROR(VLOOKUP(X92,'P1（シフト記号表）'!$B:$Z,23,FALSE),"")</f>
        <v/>
      </c>
      <c r="Y93" s="306" t="str">
        <f>IFERROR(VLOOKUP(Y92,'P1（シフト記号表）'!$B:$Z,23,FALSE),"")</f>
        <v/>
      </c>
      <c r="Z93" s="306" t="str">
        <f>IFERROR(VLOOKUP(Z92,'P1（シフト記号表）'!$B:$Z,23,FALSE),"")</f>
        <v/>
      </c>
      <c r="AA93" s="306" t="str">
        <f>IFERROR(VLOOKUP(AA92,'P1（シフト記号表）'!$B:$Z,23,FALSE),"")</f>
        <v/>
      </c>
      <c r="AB93" s="306" t="str">
        <f>IFERROR(VLOOKUP(AB92,'P1（シフト記号表）'!$B:$Z,23,FALSE),"")</f>
        <v/>
      </c>
      <c r="AC93" s="306" t="str">
        <f>IFERROR(VLOOKUP(AC92,'P1（シフト記号表）'!$B:$Z,23,FALSE),"")</f>
        <v/>
      </c>
      <c r="AD93" s="306" t="str">
        <f>IFERROR(VLOOKUP(AD92,'P1（シフト記号表）'!$B:$Z,23,FALSE),"")</f>
        <v/>
      </c>
      <c r="AE93" s="306" t="str">
        <f>IFERROR(VLOOKUP(AE92,'P1（シフト記号表）'!$B:$Z,23,FALSE),"")</f>
        <v/>
      </c>
      <c r="AF93" s="306" t="str">
        <f>IFERROR(VLOOKUP(AF92,'P1（シフト記号表）'!$B:$Z,23,FALSE),"")</f>
        <v/>
      </c>
      <c r="AG93" s="306" t="str">
        <f>IFERROR(VLOOKUP(AG92,'P1（シフト記号表）'!$B:$Z,23,FALSE),"")</f>
        <v/>
      </c>
      <c r="AH93" s="306" t="str">
        <f>IFERROR(VLOOKUP(AH92,'P1（シフト記号表）'!$B:$Z,23,FALSE),"")</f>
        <v/>
      </c>
      <c r="AI93" s="306" t="str">
        <f>IFERROR(VLOOKUP(AI92,'P1（シフト記号表）'!$B:$Z,23,FALSE),"")</f>
        <v/>
      </c>
      <c r="AJ93" s="306" t="str">
        <f>IFERROR(VLOOKUP(AJ92,'P1（シフト記号表）'!$B:$Z,23,FALSE),"")</f>
        <v/>
      </c>
      <c r="AK93" s="306" t="str">
        <f>IFERROR(VLOOKUP(AK92,'P1（シフト記号表）'!$B:$Z,23,FALSE),"")</f>
        <v/>
      </c>
      <c r="AL93" s="306" t="str">
        <f>IFERROR(VLOOKUP(AL92,'P1（シフト記号表）'!$B:$Z,23,FALSE),"")</f>
        <v/>
      </c>
      <c r="AM93" s="306" t="str">
        <f>IFERROR(VLOOKUP(AM92,'P1（シフト記号表）'!$B:$Z,23,FALSE),"")</f>
        <v/>
      </c>
      <c r="AN93" s="544"/>
      <c r="AO93" s="436"/>
      <c r="AP93" s="548"/>
      <c r="AQ93" s="549"/>
      <c r="AR93" s="436"/>
      <c r="AS93" s="436"/>
      <c r="AT93" s="438"/>
      <c r="AU93" s="307" t="str">
        <f>IFERROR(IF($D92="□",($AO92/$AK$6),($AO92/$AK$8)),"")</f>
        <v/>
      </c>
      <c r="AV93" s="307" t="str">
        <f>IFERROR(IF($D92="□",($AN92/$AO$6),($AN92/$AO$8)),"")</f>
        <v/>
      </c>
      <c r="AX93" s="307" t="s">
        <v>523</v>
      </c>
      <c r="AY93" s="307" t="s">
        <v>523</v>
      </c>
    </row>
    <row r="94" spans="1:51" s="282" customFormat="1" ht="12" customHeight="1">
      <c r="A94" s="441"/>
      <c r="B94" s="530"/>
      <c r="C94" s="533"/>
      <c r="D94" s="536"/>
      <c r="E94" s="304"/>
      <c r="F94" s="541"/>
      <c r="G94" s="542"/>
      <c r="H94" s="308"/>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c r="AL94" s="309"/>
      <c r="AM94" s="309"/>
      <c r="AN94" s="545"/>
      <c r="AO94" s="437"/>
      <c r="AP94" s="550"/>
      <c r="AQ94" s="551"/>
      <c r="AR94" s="437"/>
      <c r="AS94" s="437"/>
      <c r="AT94" s="438"/>
      <c r="AU94" s="310"/>
      <c r="AV94" s="310"/>
      <c r="AX94" s="310"/>
      <c r="AY94" s="310"/>
    </row>
    <row r="95" spans="1:51" s="282" customFormat="1" ht="12" customHeight="1">
      <c r="A95" s="439">
        <v>23</v>
      </c>
      <c r="B95" s="528"/>
      <c r="C95" s="531"/>
      <c r="D95" s="534" t="s">
        <v>429</v>
      </c>
      <c r="E95" s="299"/>
      <c r="F95" s="537"/>
      <c r="G95" s="538"/>
      <c r="H95" s="300" t="s">
        <v>430</v>
      </c>
      <c r="I95" s="301"/>
      <c r="J95" s="302"/>
      <c r="K95" s="302"/>
      <c r="L95" s="302"/>
      <c r="M95" s="302"/>
      <c r="N95" s="302"/>
      <c r="O95" s="302"/>
      <c r="P95" s="302"/>
      <c r="Q95" s="302"/>
      <c r="R95" s="302"/>
      <c r="S95" s="302"/>
      <c r="T95" s="302"/>
      <c r="U95" s="302"/>
      <c r="V95" s="302"/>
      <c r="W95" s="302"/>
      <c r="X95" s="302"/>
      <c r="Y95" s="302"/>
      <c r="Z95" s="302"/>
      <c r="AA95" s="302"/>
      <c r="AB95" s="302"/>
      <c r="AC95" s="302"/>
      <c r="AD95" s="302"/>
      <c r="AE95" s="302"/>
      <c r="AF95" s="302"/>
      <c r="AG95" s="302"/>
      <c r="AH95" s="302"/>
      <c r="AI95" s="302"/>
      <c r="AJ95" s="302"/>
      <c r="AK95" s="302"/>
      <c r="AL95" s="302"/>
      <c r="AM95" s="302"/>
      <c r="AN95" s="543">
        <f>+SUM(I96:AM97)</f>
        <v>0</v>
      </c>
      <c r="AO95" s="435">
        <f>IF($AN$3="４週",AN95/4,AN95/(DAY(EOMONTH($I$21,0))/7))</f>
        <v>0</v>
      </c>
      <c r="AP95" s="546"/>
      <c r="AQ95" s="547"/>
      <c r="AR95" s="435" t="str">
        <f>IF($AN$3="４週",AU96,AV96)</f>
        <v/>
      </c>
      <c r="AS95" s="435"/>
      <c r="AT95" s="438"/>
      <c r="AU95" s="303" t="s">
        <v>431</v>
      </c>
      <c r="AV95" s="303" t="s">
        <v>432</v>
      </c>
      <c r="AX95" s="303" t="s">
        <v>433</v>
      </c>
      <c r="AY95" s="303" t="s">
        <v>434</v>
      </c>
    </row>
    <row r="96" spans="1:51" s="282" customFormat="1" ht="12" customHeight="1">
      <c r="A96" s="440"/>
      <c r="B96" s="529"/>
      <c r="C96" s="532"/>
      <c r="D96" s="535"/>
      <c r="E96" s="304"/>
      <c r="F96" s="539"/>
      <c r="G96" s="540"/>
      <c r="H96" s="305" t="s">
        <v>435</v>
      </c>
      <c r="I96" s="306" t="str">
        <f>IFERROR(VLOOKUP(I95,'P1（シフト記号表）'!$B:$Z,23,FALSE),"")</f>
        <v/>
      </c>
      <c r="J96" s="306" t="str">
        <f>IFERROR(VLOOKUP(J95,'P1（シフト記号表）'!$B:$Z,23,FALSE),"")</f>
        <v/>
      </c>
      <c r="K96" s="306" t="str">
        <f>IFERROR(VLOOKUP(K95,'P1（シフト記号表）'!$B:$Z,23,FALSE),"")</f>
        <v/>
      </c>
      <c r="L96" s="306" t="str">
        <f>IFERROR(VLOOKUP(L95,'P1（シフト記号表）'!$B:$Z,23,FALSE),"")</f>
        <v/>
      </c>
      <c r="M96" s="306" t="str">
        <f>IFERROR(VLOOKUP(M95,'P1（シフト記号表）'!$B:$Z,23,FALSE),"")</f>
        <v/>
      </c>
      <c r="N96" s="306" t="str">
        <f>IFERROR(VLOOKUP(N95,'P1（シフト記号表）'!$B:$Z,23,FALSE),"")</f>
        <v/>
      </c>
      <c r="O96" s="306" t="str">
        <f>IFERROR(VLOOKUP(O95,'P1（シフト記号表）'!$B:$Z,23,FALSE),"")</f>
        <v/>
      </c>
      <c r="P96" s="306" t="str">
        <f>IFERROR(VLOOKUP(P95,'P1（シフト記号表）'!$B:$Z,23,FALSE),"")</f>
        <v/>
      </c>
      <c r="Q96" s="306" t="str">
        <f>IFERROR(VLOOKUP(Q95,'P1（シフト記号表）'!$B:$Z,23,FALSE),"")</f>
        <v/>
      </c>
      <c r="R96" s="306" t="str">
        <f>IFERROR(VLOOKUP(R95,'P1（シフト記号表）'!$B:$Z,23,FALSE),"")</f>
        <v/>
      </c>
      <c r="S96" s="306" t="str">
        <f>IFERROR(VLOOKUP(S95,'P1（シフト記号表）'!$B:$Z,23,FALSE),"")</f>
        <v/>
      </c>
      <c r="T96" s="306" t="str">
        <f>IFERROR(VLOOKUP(T95,'P1（シフト記号表）'!$B:$Z,23,FALSE),"")</f>
        <v/>
      </c>
      <c r="U96" s="306" t="str">
        <f>IFERROR(VLOOKUP(U95,'P1（シフト記号表）'!$B:$Z,23,FALSE),"")</f>
        <v/>
      </c>
      <c r="V96" s="306" t="str">
        <f>IFERROR(VLOOKUP(V95,'P1（シフト記号表）'!$B:$Z,23,FALSE),"")</f>
        <v/>
      </c>
      <c r="W96" s="306" t="str">
        <f>IFERROR(VLOOKUP(W95,'P1（シフト記号表）'!$B:$Z,23,FALSE),"")</f>
        <v/>
      </c>
      <c r="X96" s="306" t="str">
        <f>IFERROR(VLOOKUP(X95,'P1（シフト記号表）'!$B:$Z,23,FALSE),"")</f>
        <v/>
      </c>
      <c r="Y96" s="306" t="str">
        <f>IFERROR(VLOOKUP(Y95,'P1（シフト記号表）'!$B:$Z,23,FALSE),"")</f>
        <v/>
      </c>
      <c r="Z96" s="306" t="str">
        <f>IFERROR(VLOOKUP(Z95,'P1（シフト記号表）'!$B:$Z,23,FALSE),"")</f>
        <v/>
      </c>
      <c r="AA96" s="306" t="str">
        <f>IFERROR(VLOOKUP(AA95,'P1（シフト記号表）'!$B:$Z,23,FALSE),"")</f>
        <v/>
      </c>
      <c r="AB96" s="306" t="str">
        <f>IFERROR(VLOOKUP(AB95,'P1（シフト記号表）'!$B:$Z,23,FALSE),"")</f>
        <v/>
      </c>
      <c r="AC96" s="306" t="str">
        <f>IFERROR(VLOOKUP(AC95,'P1（シフト記号表）'!$B:$Z,23,FALSE),"")</f>
        <v/>
      </c>
      <c r="AD96" s="306" t="str">
        <f>IFERROR(VLOOKUP(AD95,'P1（シフト記号表）'!$B:$Z,23,FALSE),"")</f>
        <v/>
      </c>
      <c r="AE96" s="306" t="str">
        <f>IFERROR(VLOOKUP(AE95,'P1（シフト記号表）'!$B:$Z,23,FALSE),"")</f>
        <v/>
      </c>
      <c r="AF96" s="306" t="str">
        <f>IFERROR(VLOOKUP(AF95,'P1（シフト記号表）'!$B:$Z,23,FALSE),"")</f>
        <v/>
      </c>
      <c r="AG96" s="306" t="str">
        <f>IFERROR(VLOOKUP(AG95,'P1（シフト記号表）'!$B:$Z,23,FALSE),"")</f>
        <v/>
      </c>
      <c r="AH96" s="306" t="str">
        <f>IFERROR(VLOOKUP(AH95,'P1（シフト記号表）'!$B:$Z,23,FALSE),"")</f>
        <v/>
      </c>
      <c r="AI96" s="306" t="str">
        <f>IFERROR(VLOOKUP(AI95,'P1（シフト記号表）'!$B:$Z,23,FALSE),"")</f>
        <v/>
      </c>
      <c r="AJ96" s="306" t="str">
        <f>IFERROR(VLOOKUP(AJ95,'P1（シフト記号表）'!$B:$Z,23,FALSE),"")</f>
        <v/>
      </c>
      <c r="AK96" s="306" t="str">
        <f>IFERROR(VLOOKUP(AK95,'P1（シフト記号表）'!$B:$Z,23,FALSE),"")</f>
        <v/>
      </c>
      <c r="AL96" s="306" t="str">
        <f>IFERROR(VLOOKUP(AL95,'P1（シフト記号表）'!$B:$Z,23,FALSE),"")</f>
        <v/>
      </c>
      <c r="AM96" s="306" t="str">
        <f>IFERROR(VLOOKUP(AM95,'P1（シフト記号表）'!$B:$Z,23,FALSE),"")</f>
        <v/>
      </c>
      <c r="AN96" s="544"/>
      <c r="AO96" s="436"/>
      <c r="AP96" s="548"/>
      <c r="AQ96" s="549"/>
      <c r="AR96" s="436"/>
      <c r="AS96" s="436"/>
      <c r="AT96" s="438"/>
      <c r="AU96" s="307" t="str">
        <f>IFERROR(IF($D95="□",($AO95/$AK$6),($AO95/$AK$8)),"")</f>
        <v/>
      </c>
      <c r="AV96" s="307" t="str">
        <f>IFERROR(IF($D95="□",($AN95/$AO$6),($AN95/$AO$8)),"")</f>
        <v/>
      </c>
      <c r="AX96" s="307" t="s">
        <v>523</v>
      </c>
      <c r="AY96" s="307" t="s">
        <v>523</v>
      </c>
    </row>
    <row r="97" spans="1:51" s="282" customFormat="1" ht="12" customHeight="1">
      <c r="A97" s="441"/>
      <c r="B97" s="530"/>
      <c r="C97" s="533"/>
      <c r="D97" s="536"/>
      <c r="E97" s="304"/>
      <c r="F97" s="541"/>
      <c r="G97" s="542"/>
      <c r="H97" s="308"/>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545"/>
      <c r="AO97" s="437"/>
      <c r="AP97" s="550"/>
      <c r="AQ97" s="551"/>
      <c r="AR97" s="437"/>
      <c r="AS97" s="437"/>
      <c r="AT97" s="438"/>
      <c r="AU97" s="310"/>
      <c r="AV97" s="310"/>
      <c r="AX97" s="310"/>
      <c r="AY97" s="310"/>
    </row>
    <row r="98" spans="1:51" s="282" customFormat="1" ht="12" customHeight="1">
      <c r="A98" s="439">
        <v>24</v>
      </c>
      <c r="B98" s="528"/>
      <c r="C98" s="531"/>
      <c r="D98" s="534" t="s">
        <v>429</v>
      </c>
      <c r="E98" s="299"/>
      <c r="F98" s="537"/>
      <c r="G98" s="538"/>
      <c r="H98" s="300" t="s">
        <v>430</v>
      </c>
      <c r="I98" s="301"/>
      <c r="J98" s="302"/>
      <c r="K98" s="302"/>
      <c r="L98" s="302"/>
      <c r="M98" s="302"/>
      <c r="N98" s="302"/>
      <c r="O98" s="302"/>
      <c r="P98" s="302"/>
      <c r="Q98" s="302"/>
      <c r="R98" s="302"/>
      <c r="S98" s="302"/>
      <c r="T98" s="302"/>
      <c r="U98" s="302"/>
      <c r="V98" s="302"/>
      <c r="W98" s="302"/>
      <c r="X98" s="302"/>
      <c r="Y98" s="302"/>
      <c r="Z98" s="302"/>
      <c r="AA98" s="302"/>
      <c r="AB98" s="302"/>
      <c r="AC98" s="302"/>
      <c r="AD98" s="302"/>
      <c r="AE98" s="302"/>
      <c r="AF98" s="302"/>
      <c r="AG98" s="302"/>
      <c r="AH98" s="302"/>
      <c r="AI98" s="302"/>
      <c r="AJ98" s="302"/>
      <c r="AK98" s="302"/>
      <c r="AL98" s="302"/>
      <c r="AM98" s="302"/>
      <c r="AN98" s="543">
        <f>+SUM(I99:AM100)</f>
        <v>0</v>
      </c>
      <c r="AO98" s="435">
        <f>IF($AN$3="４週",AN98/4,AN98/(DAY(EOMONTH($I$21,0))/7))</f>
        <v>0</v>
      </c>
      <c r="AP98" s="546"/>
      <c r="AQ98" s="547"/>
      <c r="AR98" s="435" t="str">
        <f>IF($AN$3="４週",AU99,AV99)</f>
        <v/>
      </c>
      <c r="AS98" s="435"/>
      <c r="AT98" s="438"/>
      <c r="AU98" s="303" t="s">
        <v>431</v>
      </c>
      <c r="AV98" s="303" t="s">
        <v>432</v>
      </c>
      <c r="AX98" s="303" t="s">
        <v>433</v>
      </c>
      <c r="AY98" s="303" t="s">
        <v>434</v>
      </c>
    </row>
    <row r="99" spans="1:51" s="282" customFormat="1" ht="12" customHeight="1">
      <c r="A99" s="440"/>
      <c r="B99" s="529"/>
      <c r="C99" s="532"/>
      <c r="D99" s="535"/>
      <c r="E99" s="304"/>
      <c r="F99" s="539"/>
      <c r="G99" s="540"/>
      <c r="H99" s="305" t="s">
        <v>435</v>
      </c>
      <c r="I99" s="306" t="str">
        <f>IFERROR(VLOOKUP(I98,'P1（シフト記号表）'!$B:$Z,23,FALSE),"")</f>
        <v/>
      </c>
      <c r="J99" s="306" t="str">
        <f>IFERROR(VLOOKUP(J98,'P1（シフト記号表）'!$B:$Z,23,FALSE),"")</f>
        <v/>
      </c>
      <c r="K99" s="306" t="str">
        <f>IFERROR(VLOOKUP(K98,'P1（シフト記号表）'!$B:$Z,23,FALSE),"")</f>
        <v/>
      </c>
      <c r="L99" s="306" t="str">
        <f>IFERROR(VLOOKUP(L98,'P1（シフト記号表）'!$B:$Z,23,FALSE),"")</f>
        <v/>
      </c>
      <c r="M99" s="306" t="str">
        <f>IFERROR(VLOOKUP(M98,'P1（シフト記号表）'!$B:$Z,23,FALSE),"")</f>
        <v/>
      </c>
      <c r="N99" s="306" t="str">
        <f>IFERROR(VLOOKUP(N98,'P1（シフト記号表）'!$B:$Z,23,FALSE),"")</f>
        <v/>
      </c>
      <c r="O99" s="306" t="str">
        <f>IFERROR(VLOOKUP(O98,'P1（シフト記号表）'!$B:$Z,23,FALSE),"")</f>
        <v/>
      </c>
      <c r="P99" s="306" t="str">
        <f>IFERROR(VLOOKUP(P98,'P1（シフト記号表）'!$B:$Z,23,FALSE),"")</f>
        <v/>
      </c>
      <c r="Q99" s="306" t="str">
        <f>IFERROR(VLOOKUP(Q98,'P1（シフト記号表）'!$B:$Z,23,FALSE),"")</f>
        <v/>
      </c>
      <c r="R99" s="306" t="str">
        <f>IFERROR(VLOOKUP(R98,'P1（シフト記号表）'!$B:$Z,23,FALSE),"")</f>
        <v/>
      </c>
      <c r="S99" s="306" t="str">
        <f>IFERROR(VLOOKUP(S98,'P1（シフト記号表）'!$B:$Z,23,FALSE),"")</f>
        <v/>
      </c>
      <c r="T99" s="306" t="str">
        <f>IFERROR(VLOOKUP(T98,'P1（シフト記号表）'!$B:$Z,23,FALSE),"")</f>
        <v/>
      </c>
      <c r="U99" s="306" t="str">
        <f>IFERROR(VLOOKUP(U98,'P1（シフト記号表）'!$B:$Z,23,FALSE),"")</f>
        <v/>
      </c>
      <c r="V99" s="306" t="str">
        <f>IFERROR(VLOOKUP(V98,'P1（シフト記号表）'!$B:$Z,23,FALSE),"")</f>
        <v/>
      </c>
      <c r="W99" s="306" t="str">
        <f>IFERROR(VLOOKUP(W98,'P1（シフト記号表）'!$B:$Z,23,FALSE),"")</f>
        <v/>
      </c>
      <c r="X99" s="306" t="str">
        <f>IFERROR(VLOOKUP(X98,'P1（シフト記号表）'!$B:$Z,23,FALSE),"")</f>
        <v/>
      </c>
      <c r="Y99" s="306" t="str">
        <f>IFERROR(VLOOKUP(Y98,'P1（シフト記号表）'!$B:$Z,23,FALSE),"")</f>
        <v/>
      </c>
      <c r="Z99" s="306" t="str">
        <f>IFERROR(VLOOKUP(Z98,'P1（シフト記号表）'!$B:$Z,23,FALSE),"")</f>
        <v/>
      </c>
      <c r="AA99" s="306" t="str">
        <f>IFERROR(VLOOKUP(AA98,'P1（シフト記号表）'!$B:$Z,23,FALSE),"")</f>
        <v/>
      </c>
      <c r="AB99" s="306" t="str">
        <f>IFERROR(VLOOKUP(AB98,'P1（シフト記号表）'!$B:$Z,23,FALSE),"")</f>
        <v/>
      </c>
      <c r="AC99" s="306" t="str">
        <f>IFERROR(VLOOKUP(AC98,'P1（シフト記号表）'!$B:$Z,23,FALSE),"")</f>
        <v/>
      </c>
      <c r="AD99" s="306" t="str">
        <f>IFERROR(VLOOKUP(AD98,'P1（シフト記号表）'!$B:$Z,23,FALSE),"")</f>
        <v/>
      </c>
      <c r="AE99" s="306" t="str">
        <f>IFERROR(VLOOKUP(AE98,'P1（シフト記号表）'!$B:$Z,23,FALSE),"")</f>
        <v/>
      </c>
      <c r="AF99" s="306" t="str">
        <f>IFERROR(VLOOKUP(AF98,'P1（シフト記号表）'!$B:$Z,23,FALSE),"")</f>
        <v/>
      </c>
      <c r="AG99" s="306" t="str">
        <f>IFERROR(VLOOKUP(AG98,'P1（シフト記号表）'!$B:$Z,23,FALSE),"")</f>
        <v/>
      </c>
      <c r="AH99" s="306" t="str">
        <f>IFERROR(VLOOKUP(AH98,'P1（シフト記号表）'!$B:$Z,23,FALSE),"")</f>
        <v/>
      </c>
      <c r="AI99" s="306" t="str">
        <f>IFERROR(VLOOKUP(AI98,'P1（シフト記号表）'!$B:$Z,23,FALSE),"")</f>
        <v/>
      </c>
      <c r="AJ99" s="306" t="str">
        <f>IFERROR(VLOOKUP(AJ98,'P1（シフト記号表）'!$B:$Z,23,FALSE),"")</f>
        <v/>
      </c>
      <c r="AK99" s="306" t="str">
        <f>IFERROR(VLOOKUP(AK98,'P1（シフト記号表）'!$B:$Z,23,FALSE),"")</f>
        <v/>
      </c>
      <c r="AL99" s="306" t="str">
        <f>IFERROR(VLOOKUP(AL98,'P1（シフト記号表）'!$B:$Z,23,FALSE),"")</f>
        <v/>
      </c>
      <c r="AM99" s="306" t="str">
        <f>IFERROR(VLOOKUP(AM98,'P1（シフト記号表）'!$B:$Z,23,FALSE),"")</f>
        <v/>
      </c>
      <c r="AN99" s="544"/>
      <c r="AO99" s="436"/>
      <c r="AP99" s="548"/>
      <c r="AQ99" s="549"/>
      <c r="AR99" s="436"/>
      <c r="AS99" s="436"/>
      <c r="AT99" s="438"/>
      <c r="AU99" s="307" t="str">
        <f>IFERROR(IF($D98="□",($AO98/$AK$6),($AO98/$AK$8)),"")</f>
        <v/>
      </c>
      <c r="AV99" s="307" t="str">
        <f>IFERROR(IF($D98="□",($AN98/$AO$6),($AN98/$AO$8)),"")</f>
        <v/>
      </c>
      <c r="AX99" s="307" t="s">
        <v>523</v>
      </c>
      <c r="AY99" s="307" t="s">
        <v>523</v>
      </c>
    </row>
    <row r="100" spans="1:51" s="282" customFormat="1" ht="12" customHeight="1">
      <c r="A100" s="441"/>
      <c r="B100" s="530"/>
      <c r="C100" s="533"/>
      <c r="D100" s="536"/>
      <c r="E100" s="304"/>
      <c r="F100" s="541"/>
      <c r="G100" s="542"/>
      <c r="H100" s="308"/>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545"/>
      <c r="AO100" s="437"/>
      <c r="AP100" s="550"/>
      <c r="AQ100" s="551"/>
      <c r="AR100" s="437"/>
      <c r="AS100" s="437"/>
      <c r="AT100" s="438"/>
      <c r="AU100" s="310"/>
      <c r="AV100" s="310"/>
      <c r="AX100" s="310"/>
      <c r="AY100" s="310"/>
    </row>
    <row r="101" spans="1:51" s="282" customFormat="1" ht="12" customHeight="1">
      <c r="A101" s="439">
        <v>25</v>
      </c>
      <c r="B101" s="528"/>
      <c r="C101" s="531"/>
      <c r="D101" s="534" t="s">
        <v>429</v>
      </c>
      <c r="E101" s="299"/>
      <c r="F101" s="537"/>
      <c r="G101" s="538"/>
      <c r="H101" s="300" t="s">
        <v>430</v>
      </c>
      <c r="I101" s="301"/>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E101" s="302"/>
      <c r="AF101" s="302"/>
      <c r="AG101" s="302"/>
      <c r="AH101" s="302"/>
      <c r="AI101" s="302"/>
      <c r="AJ101" s="302"/>
      <c r="AK101" s="302"/>
      <c r="AL101" s="302"/>
      <c r="AM101" s="302"/>
      <c r="AN101" s="543">
        <f>+SUM(I102:AM103)</f>
        <v>0</v>
      </c>
      <c r="AO101" s="435">
        <f>IF($AN$3="４週",AN101/4,AN101/(DAY(EOMONTH($I$21,0))/7))</f>
        <v>0</v>
      </c>
      <c r="AP101" s="546"/>
      <c r="AQ101" s="547"/>
      <c r="AR101" s="435" t="str">
        <f>IF($AN$3="４週",AU102,AV102)</f>
        <v/>
      </c>
      <c r="AS101" s="435"/>
      <c r="AT101" s="438"/>
      <c r="AU101" s="303" t="s">
        <v>431</v>
      </c>
      <c r="AV101" s="303" t="s">
        <v>432</v>
      </c>
      <c r="AX101" s="303" t="s">
        <v>433</v>
      </c>
      <c r="AY101" s="303" t="s">
        <v>434</v>
      </c>
    </row>
    <row r="102" spans="1:51" s="282" customFormat="1" ht="12" customHeight="1">
      <c r="A102" s="440"/>
      <c r="B102" s="529"/>
      <c r="C102" s="532"/>
      <c r="D102" s="535"/>
      <c r="E102" s="304"/>
      <c r="F102" s="539"/>
      <c r="G102" s="540"/>
      <c r="H102" s="305" t="s">
        <v>435</v>
      </c>
      <c r="I102" s="306" t="str">
        <f>IFERROR(VLOOKUP(I101,'P1（シフト記号表）'!$B:$Z,23,FALSE),"")</f>
        <v/>
      </c>
      <c r="J102" s="306" t="str">
        <f>IFERROR(VLOOKUP(J101,'P1（シフト記号表）'!$B:$Z,23,FALSE),"")</f>
        <v/>
      </c>
      <c r="K102" s="306" t="str">
        <f>IFERROR(VLOOKUP(K101,'P1（シフト記号表）'!$B:$Z,23,FALSE),"")</f>
        <v/>
      </c>
      <c r="L102" s="306" t="str">
        <f>IFERROR(VLOOKUP(L101,'P1（シフト記号表）'!$B:$Z,23,FALSE),"")</f>
        <v/>
      </c>
      <c r="M102" s="306" t="str">
        <f>IFERROR(VLOOKUP(M101,'P1（シフト記号表）'!$B:$Z,23,FALSE),"")</f>
        <v/>
      </c>
      <c r="N102" s="306" t="str">
        <f>IFERROR(VLOOKUP(N101,'P1（シフト記号表）'!$B:$Z,23,FALSE),"")</f>
        <v/>
      </c>
      <c r="O102" s="306" t="str">
        <f>IFERROR(VLOOKUP(O101,'P1（シフト記号表）'!$B:$Z,23,FALSE),"")</f>
        <v/>
      </c>
      <c r="P102" s="306" t="str">
        <f>IFERROR(VLOOKUP(P101,'P1（シフト記号表）'!$B:$Z,23,FALSE),"")</f>
        <v/>
      </c>
      <c r="Q102" s="306" t="str">
        <f>IFERROR(VLOOKUP(Q101,'P1（シフト記号表）'!$B:$Z,23,FALSE),"")</f>
        <v/>
      </c>
      <c r="R102" s="306" t="str">
        <f>IFERROR(VLOOKUP(R101,'P1（シフト記号表）'!$B:$Z,23,FALSE),"")</f>
        <v/>
      </c>
      <c r="S102" s="306" t="str">
        <f>IFERROR(VLOOKUP(S101,'P1（シフト記号表）'!$B:$Z,23,FALSE),"")</f>
        <v/>
      </c>
      <c r="T102" s="306" t="str">
        <f>IFERROR(VLOOKUP(T101,'P1（シフト記号表）'!$B:$Z,23,FALSE),"")</f>
        <v/>
      </c>
      <c r="U102" s="306" t="str">
        <f>IFERROR(VLOOKUP(U101,'P1（シフト記号表）'!$B:$Z,23,FALSE),"")</f>
        <v/>
      </c>
      <c r="V102" s="306" t="str">
        <f>IFERROR(VLOOKUP(V101,'P1（シフト記号表）'!$B:$Z,23,FALSE),"")</f>
        <v/>
      </c>
      <c r="W102" s="306" t="str">
        <f>IFERROR(VLOOKUP(W101,'P1（シフト記号表）'!$B:$Z,23,FALSE),"")</f>
        <v/>
      </c>
      <c r="X102" s="306" t="str">
        <f>IFERROR(VLOOKUP(X101,'P1（シフト記号表）'!$B:$Z,23,FALSE),"")</f>
        <v/>
      </c>
      <c r="Y102" s="306" t="str">
        <f>IFERROR(VLOOKUP(Y101,'P1（シフト記号表）'!$B:$Z,23,FALSE),"")</f>
        <v/>
      </c>
      <c r="Z102" s="306" t="str">
        <f>IFERROR(VLOOKUP(Z101,'P1（シフト記号表）'!$B:$Z,23,FALSE),"")</f>
        <v/>
      </c>
      <c r="AA102" s="306" t="str">
        <f>IFERROR(VLOOKUP(AA101,'P1（シフト記号表）'!$B:$Z,23,FALSE),"")</f>
        <v/>
      </c>
      <c r="AB102" s="306" t="str">
        <f>IFERROR(VLOOKUP(AB101,'P1（シフト記号表）'!$B:$Z,23,FALSE),"")</f>
        <v/>
      </c>
      <c r="AC102" s="306" t="str">
        <f>IFERROR(VLOOKUP(AC101,'P1（シフト記号表）'!$B:$Z,23,FALSE),"")</f>
        <v/>
      </c>
      <c r="AD102" s="306" t="str">
        <f>IFERROR(VLOOKUP(AD101,'P1（シフト記号表）'!$B:$Z,23,FALSE),"")</f>
        <v/>
      </c>
      <c r="AE102" s="306" t="str">
        <f>IFERROR(VLOOKUP(AE101,'P1（シフト記号表）'!$B:$Z,23,FALSE),"")</f>
        <v/>
      </c>
      <c r="AF102" s="306" t="str">
        <f>IFERROR(VLOOKUP(AF101,'P1（シフト記号表）'!$B:$Z,23,FALSE),"")</f>
        <v/>
      </c>
      <c r="AG102" s="306" t="str">
        <f>IFERROR(VLOOKUP(AG101,'P1（シフト記号表）'!$B:$Z,23,FALSE),"")</f>
        <v/>
      </c>
      <c r="AH102" s="306" t="str">
        <f>IFERROR(VLOOKUP(AH101,'P1（シフト記号表）'!$B:$Z,23,FALSE),"")</f>
        <v/>
      </c>
      <c r="AI102" s="306" t="str">
        <f>IFERROR(VLOOKUP(AI101,'P1（シフト記号表）'!$B:$Z,23,FALSE),"")</f>
        <v/>
      </c>
      <c r="AJ102" s="306" t="str">
        <f>IFERROR(VLOOKUP(AJ101,'P1（シフト記号表）'!$B:$Z,23,FALSE),"")</f>
        <v/>
      </c>
      <c r="AK102" s="306" t="str">
        <f>IFERROR(VLOOKUP(AK101,'P1（シフト記号表）'!$B:$Z,23,FALSE),"")</f>
        <v/>
      </c>
      <c r="AL102" s="306" t="str">
        <f>IFERROR(VLOOKUP(AL101,'P1（シフト記号表）'!$B:$Z,23,FALSE),"")</f>
        <v/>
      </c>
      <c r="AM102" s="306" t="str">
        <f>IFERROR(VLOOKUP(AM101,'P1（シフト記号表）'!$B:$Z,23,FALSE),"")</f>
        <v/>
      </c>
      <c r="AN102" s="544"/>
      <c r="AO102" s="436"/>
      <c r="AP102" s="548"/>
      <c r="AQ102" s="549"/>
      <c r="AR102" s="436"/>
      <c r="AS102" s="436"/>
      <c r="AT102" s="438"/>
      <c r="AU102" s="307" t="str">
        <f>IFERROR(IF($D101="□",($AO101/$AK$6),($AO101/$AK$8)),"")</f>
        <v/>
      </c>
      <c r="AV102" s="307" t="str">
        <f>IFERROR(IF($D101="□",($AN101/$AO$6),($AN101/$AO$8)),"")</f>
        <v/>
      </c>
      <c r="AX102" s="307" t="s">
        <v>523</v>
      </c>
      <c r="AY102" s="307" t="s">
        <v>523</v>
      </c>
    </row>
    <row r="103" spans="1:51" s="282" customFormat="1" ht="12" customHeight="1">
      <c r="A103" s="441"/>
      <c r="B103" s="530"/>
      <c r="C103" s="533"/>
      <c r="D103" s="536"/>
      <c r="E103" s="304"/>
      <c r="F103" s="541"/>
      <c r="G103" s="542"/>
      <c r="H103" s="308"/>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545"/>
      <c r="AO103" s="437"/>
      <c r="AP103" s="550"/>
      <c r="AQ103" s="551"/>
      <c r="AR103" s="437"/>
      <c r="AS103" s="437"/>
      <c r="AT103" s="438"/>
      <c r="AU103" s="310"/>
      <c r="AV103" s="310"/>
      <c r="AX103" s="310"/>
      <c r="AY103" s="310"/>
    </row>
    <row r="104" spans="1:51" s="282" customFormat="1" ht="12" customHeight="1">
      <c r="A104" s="439">
        <v>26</v>
      </c>
      <c r="B104" s="528"/>
      <c r="C104" s="531"/>
      <c r="D104" s="534" t="s">
        <v>429</v>
      </c>
      <c r="E104" s="299"/>
      <c r="F104" s="537"/>
      <c r="G104" s="538"/>
      <c r="H104" s="300" t="s">
        <v>430</v>
      </c>
      <c r="I104" s="301"/>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2"/>
      <c r="AF104" s="302"/>
      <c r="AG104" s="302"/>
      <c r="AH104" s="302"/>
      <c r="AI104" s="302"/>
      <c r="AJ104" s="302"/>
      <c r="AK104" s="302"/>
      <c r="AL104" s="302"/>
      <c r="AM104" s="302"/>
      <c r="AN104" s="543">
        <f>+SUM(I105:AM106)</f>
        <v>0</v>
      </c>
      <c r="AO104" s="435">
        <f>IF($AN$3="４週",AN104/4,AN104/(DAY(EOMONTH($I$21,0))/7))</f>
        <v>0</v>
      </c>
      <c r="AP104" s="546"/>
      <c r="AQ104" s="547"/>
      <c r="AR104" s="435" t="str">
        <f>IF($AN$3="４週",AU105,AV105)</f>
        <v/>
      </c>
      <c r="AS104" s="435"/>
      <c r="AT104" s="438"/>
      <c r="AU104" s="303" t="s">
        <v>431</v>
      </c>
      <c r="AV104" s="303" t="s">
        <v>432</v>
      </c>
      <c r="AX104" s="303" t="s">
        <v>433</v>
      </c>
      <c r="AY104" s="303" t="s">
        <v>434</v>
      </c>
    </row>
    <row r="105" spans="1:51" s="282" customFormat="1" ht="12" customHeight="1">
      <c r="A105" s="440"/>
      <c r="B105" s="529"/>
      <c r="C105" s="532"/>
      <c r="D105" s="535"/>
      <c r="E105" s="304"/>
      <c r="F105" s="539"/>
      <c r="G105" s="540"/>
      <c r="H105" s="305" t="s">
        <v>435</v>
      </c>
      <c r="I105" s="306" t="str">
        <f>IFERROR(VLOOKUP(I104,'P1（シフト記号表）'!$B:$Z,23,FALSE),"")</f>
        <v/>
      </c>
      <c r="J105" s="306" t="str">
        <f>IFERROR(VLOOKUP(J104,'P1（シフト記号表）'!$B:$Z,23,FALSE),"")</f>
        <v/>
      </c>
      <c r="K105" s="306" t="str">
        <f>IFERROR(VLOOKUP(K104,'P1（シフト記号表）'!$B:$Z,23,FALSE),"")</f>
        <v/>
      </c>
      <c r="L105" s="306" t="str">
        <f>IFERROR(VLOOKUP(L104,'P1（シフト記号表）'!$B:$Z,23,FALSE),"")</f>
        <v/>
      </c>
      <c r="M105" s="306" t="str">
        <f>IFERROR(VLOOKUP(M104,'P1（シフト記号表）'!$B:$Z,23,FALSE),"")</f>
        <v/>
      </c>
      <c r="N105" s="306" t="str">
        <f>IFERROR(VLOOKUP(N104,'P1（シフト記号表）'!$B:$Z,23,FALSE),"")</f>
        <v/>
      </c>
      <c r="O105" s="306" t="str">
        <f>IFERROR(VLOOKUP(O104,'P1（シフト記号表）'!$B:$Z,23,FALSE),"")</f>
        <v/>
      </c>
      <c r="P105" s="306" t="str">
        <f>IFERROR(VLOOKUP(P104,'P1（シフト記号表）'!$B:$Z,23,FALSE),"")</f>
        <v/>
      </c>
      <c r="Q105" s="306" t="str">
        <f>IFERROR(VLOOKUP(Q104,'P1（シフト記号表）'!$B:$Z,23,FALSE),"")</f>
        <v/>
      </c>
      <c r="R105" s="306" t="str">
        <f>IFERROR(VLOOKUP(R104,'P1（シフト記号表）'!$B:$Z,23,FALSE),"")</f>
        <v/>
      </c>
      <c r="S105" s="306" t="str">
        <f>IFERROR(VLOOKUP(S104,'P1（シフト記号表）'!$B:$Z,23,FALSE),"")</f>
        <v/>
      </c>
      <c r="T105" s="306" t="str">
        <f>IFERROR(VLOOKUP(T104,'P1（シフト記号表）'!$B:$Z,23,FALSE),"")</f>
        <v/>
      </c>
      <c r="U105" s="306" t="str">
        <f>IFERROR(VLOOKUP(U104,'P1（シフト記号表）'!$B:$Z,23,FALSE),"")</f>
        <v/>
      </c>
      <c r="V105" s="306" t="str">
        <f>IFERROR(VLOOKUP(V104,'P1（シフト記号表）'!$B:$Z,23,FALSE),"")</f>
        <v/>
      </c>
      <c r="W105" s="306" t="str">
        <f>IFERROR(VLOOKUP(W104,'P1（シフト記号表）'!$B:$Z,23,FALSE),"")</f>
        <v/>
      </c>
      <c r="X105" s="306" t="str">
        <f>IFERROR(VLOOKUP(X104,'P1（シフト記号表）'!$B:$Z,23,FALSE),"")</f>
        <v/>
      </c>
      <c r="Y105" s="306" t="str">
        <f>IFERROR(VLOOKUP(Y104,'P1（シフト記号表）'!$B:$Z,23,FALSE),"")</f>
        <v/>
      </c>
      <c r="Z105" s="306" t="str">
        <f>IFERROR(VLOOKUP(Z104,'P1（シフト記号表）'!$B:$Z,23,FALSE),"")</f>
        <v/>
      </c>
      <c r="AA105" s="306" t="str">
        <f>IFERROR(VLOOKUP(AA104,'P1（シフト記号表）'!$B:$Z,23,FALSE),"")</f>
        <v/>
      </c>
      <c r="AB105" s="306" t="str">
        <f>IFERROR(VLOOKUP(AB104,'P1（シフト記号表）'!$B:$Z,23,FALSE),"")</f>
        <v/>
      </c>
      <c r="AC105" s="306" t="str">
        <f>IFERROR(VLOOKUP(AC104,'P1（シフト記号表）'!$B:$Z,23,FALSE),"")</f>
        <v/>
      </c>
      <c r="AD105" s="306" t="str">
        <f>IFERROR(VLOOKUP(AD104,'P1（シフト記号表）'!$B:$Z,23,FALSE),"")</f>
        <v/>
      </c>
      <c r="AE105" s="306" t="str">
        <f>IFERROR(VLOOKUP(AE104,'P1（シフト記号表）'!$B:$Z,23,FALSE),"")</f>
        <v/>
      </c>
      <c r="AF105" s="306" t="str">
        <f>IFERROR(VLOOKUP(AF104,'P1（シフト記号表）'!$B:$Z,23,FALSE),"")</f>
        <v/>
      </c>
      <c r="AG105" s="306" t="str">
        <f>IFERROR(VLOOKUP(AG104,'P1（シフト記号表）'!$B:$Z,23,FALSE),"")</f>
        <v/>
      </c>
      <c r="AH105" s="306" t="str">
        <f>IFERROR(VLOOKUP(AH104,'P1（シフト記号表）'!$B:$Z,23,FALSE),"")</f>
        <v/>
      </c>
      <c r="AI105" s="306" t="str">
        <f>IFERROR(VLOOKUP(AI104,'P1（シフト記号表）'!$B:$Z,23,FALSE),"")</f>
        <v/>
      </c>
      <c r="AJ105" s="306" t="str">
        <f>IFERROR(VLOOKUP(AJ104,'P1（シフト記号表）'!$B:$Z,23,FALSE),"")</f>
        <v/>
      </c>
      <c r="AK105" s="306" t="str">
        <f>IFERROR(VLOOKUP(AK104,'P1（シフト記号表）'!$B:$Z,23,FALSE),"")</f>
        <v/>
      </c>
      <c r="AL105" s="306" t="str">
        <f>IFERROR(VLOOKUP(AL104,'P1（シフト記号表）'!$B:$Z,23,FALSE),"")</f>
        <v/>
      </c>
      <c r="AM105" s="306" t="str">
        <f>IFERROR(VLOOKUP(AM104,'P1（シフト記号表）'!$B:$Z,23,FALSE),"")</f>
        <v/>
      </c>
      <c r="AN105" s="544"/>
      <c r="AO105" s="436"/>
      <c r="AP105" s="548"/>
      <c r="AQ105" s="549"/>
      <c r="AR105" s="436"/>
      <c r="AS105" s="436"/>
      <c r="AT105" s="438"/>
      <c r="AU105" s="307" t="str">
        <f>IFERROR(IF($D104="□",($AO104/$AK$6),($AO104/$AK$8)),"")</f>
        <v/>
      </c>
      <c r="AV105" s="307" t="str">
        <f>IFERROR(IF($D104="□",($AN104/$AO$6),($AN104/$AO$8)),"")</f>
        <v/>
      </c>
      <c r="AX105" s="307" t="s">
        <v>523</v>
      </c>
      <c r="AY105" s="307" t="s">
        <v>523</v>
      </c>
    </row>
    <row r="106" spans="1:51" s="282" customFormat="1" ht="12" customHeight="1">
      <c r="A106" s="441"/>
      <c r="B106" s="530"/>
      <c r="C106" s="533"/>
      <c r="D106" s="536"/>
      <c r="E106" s="304"/>
      <c r="F106" s="541"/>
      <c r="G106" s="542"/>
      <c r="H106" s="308"/>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c r="AI106" s="309"/>
      <c r="AJ106" s="309"/>
      <c r="AK106" s="309"/>
      <c r="AL106" s="309"/>
      <c r="AM106" s="309"/>
      <c r="AN106" s="545"/>
      <c r="AO106" s="437"/>
      <c r="AP106" s="550"/>
      <c r="AQ106" s="551"/>
      <c r="AR106" s="437"/>
      <c r="AS106" s="437"/>
      <c r="AT106" s="438"/>
      <c r="AU106" s="310"/>
      <c r="AV106" s="310"/>
      <c r="AX106" s="310"/>
      <c r="AY106" s="310"/>
    </row>
    <row r="107" spans="1:51" s="282" customFormat="1" ht="12" customHeight="1">
      <c r="A107" s="439">
        <v>27</v>
      </c>
      <c r="B107" s="528"/>
      <c r="C107" s="531"/>
      <c r="D107" s="534" t="s">
        <v>429</v>
      </c>
      <c r="E107" s="299"/>
      <c r="F107" s="537"/>
      <c r="G107" s="538"/>
      <c r="H107" s="300" t="s">
        <v>430</v>
      </c>
      <c r="I107" s="301"/>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2"/>
      <c r="AI107" s="302"/>
      <c r="AJ107" s="302"/>
      <c r="AK107" s="302"/>
      <c r="AL107" s="302"/>
      <c r="AM107" s="302"/>
      <c r="AN107" s="543">
        <f>+SUM(I108:AM109)</f>
        <v>0</v>
      </c>
      <c r="AO107" s="435">
        <f>IF($AN$3="４週",AN107/4,AN107/(DAY(EOMONTH($I$21,0))/7))</f>
        <v>0</v>
      </c>
      <c r="AP107" s="546"/>
      <c r="AQ107" s="547"/>
      <c r="AR107" s="435" t="str">
        <f>IF($AN$3="４週",AU108,AV108)</f>
        <v/>
      </c>
      <c r="AS107" s="435"/>
      <c r="AT107" s="438"/>
      <c r="AU107" s="303" t="s">
        <v>431</v>
      </c>
      <c r="AV107" s="303" t="s">
        <v>432</v>
      </c>
      <c r="AX107" s="303" t="s">
        <v>433</v>
      </c>
      <c r="AY107" s="303" t="s">
        <v>434</v>
      </c>
    </row>
    <row r="108" spans="1:51" s="282" customFormat="1" ht="12" customHeight="1">
      <c r="A108" s="440"/>
      <c r="B108" s="529"/>
      <c r="C108" s="532"/>
      <c r="D108" s="535"/>
      <c r="E108" s="304"/>
      <c r="F108" s="539"/>
      <c r="G108" s="540"/>
      <c r="H108" s="305" t="s">
        <v>435</v>
      </c>
      <c r="I108" s="306" t="str">
        <f>IFERROR(VLOOKUP(I107,'P1（シフト記号表）'!$B:$Z,23,FALSE),"")</f>
        <v/>
      </c>
      <c r="J108" s="306" t="str">
        <f>IFERROR(VLOOKUP(J107,'P1（シフト記号表）'!$B:$Z,23,FALSE),"")</f>
        <v/>
      </c>
      <c r="K108" s="306" t="str">
        <f>IFERROR(VLOOKUP(K107,'P1（シフト記号表）'!$B:$Z,23,FALSE),"")</f>
        <v/>
      </c>
      <c r="L108" s="306" t="str">
        <f>IFERROR(VLOOKUP(L107,'P1（シフト記号表）'!$B:$Z,23,FALSE),"")</f>
        <v/>
      </c>
      <c r="M108" s="306" t="str">
        <f>IFERROR(VLOOKUP(M107,'P1（シフト記号表）'!$B:$Z,23,FALSE),"")</f>
        <v/>
      </c>
      <c r="N108" s="306" t="str">
        <f>IFERROR(VLOOKUP(N107,'P1（シフト記号表）'!$B:$Z,23,FALSE),"")</f>
        <v/>
      </c>
      <c r="O108" s="306" t="str">
        <f>IFERROR(VLOOKUP(O107,'P1（シフト記号表）'!$B:$Z,23,FALSE),"")</f>
        <v/>
      </c>
      <c r="P108" s="306" t="str">
        <f>IFERROR(VLOOKUP(P107,'P1（シフト記号表）'!$B:$Z,23,FALSE),"")</f>
        <v/>
      </c>
      <c r="Q108" s="306" t="str">
        <f>IFERROR(VLOOKUP(Q107,'P1（シフト記号表）'!$B:$Z,23,FALSE),"")</f>
        <v/>
      </c>
      <c r="R108" s="306" t="str">
        <f>IFERROR(VLOOKUP(R107,'P1（シフト記号表）'!$B:$Z,23,FALSE),"")</f>
        <v/>
      </c>
      <c r="S108" s="306" t="str">
        <f>IFERROR(VLOOKUP(S107,'P1（シフト記号表）'!$B:$Z,23,FALSE),"")</f>
        <v/>
      </c>
      <c r="T108" s="306" t="str">
        <f>IFERROR(VLOOKUP(T107,'P1（シフト記号表）'!$B:$Z,23,FALSE),"")</f>
        <v/>
      </c>
      <c r="U108" s="306" t="str">
        <f>IFERROR(VLOOKUP(U107,'P1（シフト記号表）'!$B:$Z,23,FALSE),"")</f>
        <v/>
      </c>
      <c r="V108" s="306" t="str">
        <f>IFERROR(VLOOKUP(V107,'P1（シフト記号表）'!$B:$Z,23,FALSE),"")</f>
        <v/>
      </c>
      <c r="W108" s="306" t="str">
        <f>IFERROR(VLOOKUP(W107,'P1（シフト記号表）'!$B:$Z,23,FALSE),"")</f>
        <v/>
      </c>
      <c r="X108" s="306" t="str">
        <f>IFERROR(VLOOKUP(X107,'P1（シフト記号表）'!$B:$Z,23,FALSE),"")</f>
        <v/>
      </c>
      <c r="Y108" s="306" t="str">
        <f>IFERROR(VLOOKUP(Y107,'P1（シフト記号表）'!$B:$Z,23,FALSE),"")</f>
        <v/>
      </c>
      <c r="Z108" s="306" t="str">
        <f>IFERROR(VLOOKUP(Z107,'P1（シフト記号表）'!$B:$Z,23,FALSE),"")</f>
        <v/>
      </c>
      <c r="AA108" s="306" t="str">
        <f>IFERROR(VLOOKUP(AA107,'P1（シフト記号表）'!$B:$Z,23,FALSE),"")</f>
        <v/>
      </c>
      <c r="AB108" s="306" t="str">
        <f>IFERROR(VLOOKUP(AB107,'P1（シフト記号表）'!$B:$Z,23,FALSE),"")</f>
        <v/>
      </c>
      <c r="AC108" s="306" t="str">
        <f>IFERROR(VLOOKUP(AC107,'P1（シフト記号表）'!$B:$Z,23,FALSE),"")</f>
        <v/>
      </c>
      <c r="AD108" s="306" t="str">
        <f>IFERROR(VLOOKUP(AD107,'P1（シフト記号表）'!$B:$Z,23,FALSE),"")</f>
        <v/>
      </c>
      <c r="AE108" s="306" t="str">
        <f>IFERROR(VLOOKUP(AE107,'P1（シフト記号表）'!$B:$Z,23,FALSE),"")</f>
        <v/>
      </c>
      <c r="AF108" s="306" t="str">
        <f>IFERROR(VLOOKUP(AF107,'P1（シフト記号表）'!$B:$Z,23,FALSE),"")</f>
        <v/>
      </c>
      <c r="AG108" s="306" t="str">
        <f>IFERROR(VLOOKUP(AG107,'P1（シフト記号表）'!$B:$Z,23,FALSE),"")</f>
        <v/>
      </c>
      <c r="AH108" s="306" t="str">
        <f>IFERROR(VLOOKUP(AH107,'P1（シフト記号表）'!$B:$Z,23,FALSE),"")</f>
        <v/>
      </c>
      <c r="AI108" s="306" t="str">
        <f>IFERROR(VLOOKUP(AI107,'P1（シフト記号表）'!$B:$Z,23,FALSE),"")</f>
        <v/>
      </c>
      <c r="AJ108" s="306" t="str">
        <f>IFERROR(VLOOKUP(AJ107,'P1（シフト記号表）'!$B:$Z,23,FALSE),"")</f>
        <v/>
      </c>
      <c r="AK108" s="306" t="str">
        <f>IFERROR(VLOOKUP(AK107,'P1（シフト記号表）'!$B:$Z,23,FALSE),"")</f>
        <v/>
      </c>
      <c r="AL108" s="306" t="str">
        <f>IFERROR(VLOOKUP(AL107,'P1（シフト記号表）'!$B:$Z,23,FALSE),"")</f>
        <v/>
      </c>
      <c r="AM108" s="306" t="str">
        <f>IFERROR(VLOOKUP(AM107,'P1（シフト記号表）'!$B:$Z,23,FALSE),"")</f>
        <v/>
      </c>
      <c r="AN108" s="544"/>
      <c r="AO108" s="436"/>
      <c r="AP108" s="548"/>
      <c r="AQ108" s="549"/>
      <c r="AR108" s="436"/>
      <c r="AS108" s="436"/>
      <c r="AT108" s="438"/>
      <c r="AU108" s="307" t="str">
        <f>IFERROR(IF($D107="□",($AO107/$AK$6),($AO107/$AK$8)),"")</f>
        <v/>
      </c>
      <c r="AV108" s="307" t="str">
        <f>IFERROR(IF($D107="□",($AN107/$AO$6),($AN107/$AO$8)),"")</f>
        <v/>
      </c>
      <c r="AX108" s="307" t="s">
        <v>523</v>
      </c>
      <c r="AY108" s="307" t="s">
        <v>523</v>
      </c>
    </row>
    <row r="109" spans="1:51" s="282" customFormat="1" ht="12" customHeight="1">
      <c r="A109" s="441"/>
      <c r="B109" s="530"/>
      <c r="C109" s="533"/>
      <c r="D109" s="536"/>
      <c r="E109" s="304"/>
      <c r="F109" s="541"/>
      <c r="G109" s="542"/>
      <c r="H109" s="308"/>
      <c r="I109" s="309"/>
      <c r="J109" s="309"/>
      <c r="K109" s="309"/>
      <c r="L109" s="309"/>
      <c r="M109" s="309"/>
      <c r="N109" s="309"/>
      <c r="O109" s="309"/>
      <c r="P109" s="309"/>
      <c r="Q109" s="309"/>
      <c r="R109" s="309"/>
      <c r="S109" s="309"/>
      <c r="T109" s="309"/>
      <c r="U109" s="309"/>
      <c r="V109" s="309"/>
      <c r="W109" s="309"/>
      <c r="X109" s="309"/>
      <c r="Y109" s="309"/>
      <c r="Z109" s="309"/>
      <c r="AA109" s="309"/>
      <c r="AB109" s="309"/>
      <c r="AC109" s="309"/>
      <c r="AD109" s="309"/>
      <c r="AE109" s="309"/>
      <c r="AF109" s="309"/>
      <c r="AG109" s="309"/>
      <c r="AH109" s="309"/>
      <c r="AI109" s="309"/>
      <c r="AJ109" s="309"/>
      <c r="AK109" s="309"/>
      <c r="AL109" s="309"/>
      <c r="AM109" s="309"/>
      <c r="AN109" s="545"/>
      <c r="AO109" s="437"/>
      <c r="AP109" s="550"/>
      <c r="AQ109" s="551"/>
      <c r="AR109" s="437"/>
      <c r="AS109" s="437"/>
      <c r="AT109" s="438"/>
      <c r="AU109" s="310"/>
      <c r="AV109" s="310"/>
      <c r="AX109" s="310"/>
      <c r="AY109" s="310"/>
    </row>
    <row r="110" spans="1:51" s="282" customFormat="1" ht="12" customHeight="1">
      <c r="A110" s="439">
        <v>28</v>
      </c>
      <c r="B110" s="528"/>
      <c r="C110" s="531"/>
      <c r="D110" s="534" t="s">
        <v>429</v>
      </c>
      <c r="E110" s="299"/>
      <c r="F110" s="537"/>
      <c r="G110" s="538"/>
      <c r="H110" s="300" t="s">
        <v>430</v>
      </c>
      <c r="I110" s="301"/>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02"/>
      <c r="AM110" s="302"/>
      <c r="AN110" s="543">
        <f>+SUM(I111:AM112)</f>
        <v>0</v>
      </c>
      <c r="AO110" s="435">
        <f>IF($AN$3="４週",AN110/4,AN110/(DAY(EOMONTH($I$21,0))/7))</f>
        <v>0</v>
      </c>
      <c r="AP110" s="546"/>
      <c r="AQ110" s="547"/>
      <c r="AR110" s="435" t="str">
        <f>IF($AN$3="４週",AU111,AV111)</f>
        <v/>
      </c>
      <c r="AS110" s="435"/>
      <c r="AT110" s="438"/>
      <c r="AU110" s="303" t="s">
        <v>431</v>
      </c>
      <c r="AV110" s="303" t="s">
        <v>432</v>
      </c>
      <c r="AX110" s="303" t="s">
        <v>433</v>
      </c>
      <c r="AY110" s="303" t="s">
        <v>434</v>
      </c>
    </row>
    <row r="111" spans="1:51" s="282" customFormat="1" ht="12" customHeight="1">
      <c r="A111" s="440"/>
      <c r="B111" s="529"/>
      <c r="C111" s="532"/>
      <c r="D111" s="535"/>
      <c r="E111" s="304"/>
      <c r="F111" s="539"/>
      <c r="G111" s="540"/>
      <c r="H111" s="305" t="s">
        <v>435</v>
      </c>
      <c r="I111" s="306" t="str">
        <f>IFERROR(VLOOKUP(I110,'P1（シフト記号表）'!$B:$Z,23,FALSE),"")</f>
        <v/>
      </c>
      <c r="J111" s="306" t="str">
        <f>IFERROR(VLOOKUP(J110,'P1（シフト記号表）'!$B:$Z,23,FALSE),"")</f>
        <v/>
      </c>
      <c r="K111" s="306" t="str">
        <f>IFERROR(VLOOKUP(K110,'P1（シフト記号表）'!$B:$Z,23,FALSE),"")</f>
        <v/>
      </c>
      <c r="L111" s="306" t="str">
        <f>IFERROR(VLOOKUP(L110,'P1（シフト記号表）'!$B:$Z,23,FALSE),"")</f>
        <v/>
      </c>
      <c r="M111" s="306" t="str">
        <f>IFERROR(VLOOKUP(M110,'P1（シフト記号表）'!$B:$Z,23,FALSE),"")</f>
        <v/>
      </c>
      <c r="N111" s="306" t="str">
        <f>IFERROR(VLOOKUP(N110,'P1（シフト記号表）'!$B:$Z,23,FALSE),"")</f>
        <v/>
      </c>
      <c r="O111" s="306" t="str">
        <f>IFERROR(VLOOKUP(O110,'P1（シフト記号表）'!$B:$Z,23,FALSE),"")</f>
        <v/>
      </c>
      <c r="P111" s="306" t="str">
        <f>IFERROR(VLOOKUP(P110,'P1（シフト記号表）'!$B:$Z,23,FALSE),"")</f>
        <v/>
      </c>
      <c r="Q111" s="306" t="str">
        <f>IFERROR(VLOOKUP(Q110,'P1（シフト記号表）'!$B:$Z,23,FALSE),"")</f>
        <v/>
      </c>
      <c r="R111" s="306" t="str">
        <f>IFERROR(VLOOKUP(R110,'P1（シフト記号表）'!$B:$Z,23,FALSE),"")</f>
        <v/>
      </c>
      <c r="S111" s="306" t="str">
        <f>IFERROR(VLOOKUP(S110,'P1（シフト記号表）'!$B:$Z,23,FALSE),"")</f>
        <v/>
      </c>
      <c r="T111" s="306" t="str">
        <f>IFERROR(VLOOKUP(T110,'P1（シフト記号表）'!$B:$Z,23,FALSE),"")</f>
        <v/>
      </c>
      <c r="U111" s="306" t="str">
        <f>IFERROR(VLOOKUP(U110,'P1（シフト記号表）'!$B:$Z,23,FALSE),"")</f>
        <v/>
      </c>
      <c r="V111" s="306" t="str">
        <f>IFERROR(VLOOKUP(V110,'P1（シフト記号表）'!$B:$Z,23,FALSE),"")</f>
        <v/>
      </c>
      <c r="W111" s="306" t="str">
        <f>IFERROR(VLOOKUP(W110,'P1（シフト記号表）'!$B:$Z,23,FALSE),"")</f>
        <v/>
      </c>
      <c r="X111" s="306" t="str">
        <f>IFERROR(VLOOKUP(X110,'P1（シフト記号表）'!$B:$Z,23,FALSE),"")</f>
        <v/>
      </c>
      <c r="Y111" s="306" t="str">
        <f>IFERROR(VLOOKUP(Y110,'P1（シフト記号表）'!$B:$Z,23,FALSE),"")</f>
        <v/>
      </c>
      <c r="Z111" s="306" t="str">
        <f>IFERROR(VLOOKUP(Z110,'P1（シフト記号表）'!$B:$Z,23,FALSE),"")</f>
        <v/>
      </c>
      <c r="AA111" s="306" t="str">
        <f>IFERROR(VLOOKUP(AA110,'P1（シフト記号表）'!$B:$Z,23,FALSE),"")</f>
        <v/>
      </c>
      <c r="AB111" s="306" t="str">
        <f>IFERROR(VLOOKUP(AB110,'P1（シフト記号表）'!$B:$Z,23,FALSE),"")</f>
        <v/>
      </c>
      <c r="AC111" s="306" t="str">
        <f>IFERROR(VLOOKUP(AC110,'P1（シフト記号表）'!$B:$Z,23,FALSE),"")</f>
        <v/>
      </c>
      <c r="AD111" s="306" t="str">
        <f>IFERROR(VLOOKUP(AD110,'P1（シフト記号表）'!$B:$Z,23,FALSE),"")</f>
        <v/>
      </c>
      <c r="AE111" s="306" t="str">
        <f>IFERROR(VLOOKUP(AE110,'P1（シフト記号表）'!$B:$Z,23,FALSE),"")</f>
        <v/>
      </c>
      <c r="AF111" s="306" t="str">
        <f>IFERROR(VLOOKUP(AF110,'P1（シフト記号表）'!$B:$Z,23,FALSE),"")</f>
        <v/>
      </c>
      <c r="AG111" s="306" t="str">
        <f>IFERROR(VLOOKUP(AG110,'P1（シフト記号表）'!$B:$Z,23,FALSE),"")</f>
        <v/>
      </c>
      <c r="AH111" s="306" t="str">
        <f>IFERROR(VLOOKUP(AH110,'P1（シフト記号表）'!$B:$Z,23,FALSE),"")</f>
        <v/>
      </c>
      <c r="AI111" s="306" t="str">
        <f>IFERROR(VLOOKUP(AI110,'P1（シフト記号表）'!$B:$Z,23,FALSE),"")</f>
        <v/>
      </c>
      <c r="AJ111" s="306" t="str">
        <f>IFERROR(VLOOKUP(AJ110,'P1（シフト記号表）'!$B:$Z,23,FALSE),"")</f>
        <v/>
      </c>
      <c r="AK111" s="306" t="str">
        <f>IFERROR(VLOOKUP(AK110,'P1（シフト記号表）'!$B:$Z,23,FALSE),"")</f>
        <v/>
      </c>
      <c r="AL111" s="306" t="str">
        <f>IFERROR(VLOOKUP(AL110,'P1（シフト記号表）'!$B:$Z,23,FALSE),"")</f>
        <v/>
      </c>
      <c r="AM111" s="306" t="str">
        <f>IFERROR(VLOOKUP(AM110,'P1（シフト記号表）'!$B:$Z,23,FALSE),"")</f>
        <v/>
      </c>
      <c r="AN111" s="544"/>
      <c r="AO111" s="436"/>
      <c r="AP111" s="548"/>
      <c r="AQ111" s="549"/>
      <c r="AR111" s="436"/>
      <c r="AS111" s="436"/>
      <c r="AT111" s="438"/>
      <c r="AU111" s="307" t="str">
        <f>IFERROR(IF($D110="□",($AO110/$AK$6),($AO110/$AK$8)),"")</f>
        <v/>
      </c>
      <c r="AV111" s="307" t="str">
        <f>IFERROR(IF($D110="□",($AN110/$AO$6),($AN110/$AO$8)),"")</f>
        <v/>
      </c>
      <c r="AX111" s="307" t="s">
        <v>523</v>
      </c>
      <c r="AY111" s="307" t="s">
        <v>523</v>
      </c>
    </row>
    <row r="112" spans="1:51" s="282" customFormat="1" ht="12" customHeight="1">
      <c r="A112" s="441"/>
      <c r="B112" s="530"/>
      <c r="C112" s="533"/>
      <c r="D112" s="536"/>
      <c r="E112" s="304"/>
      <c r="F112" s="541"/>
      <c r="G112" s="542"/>
      <c r="H112" s="308"/>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I112" s="309"/>
      <c r="AJ112" s="309"/>
      <c r="AK112" s="309"/>
      <c r="AL112" s="309"/>
      <c r="AM112" s="309"/>
      <c r="AN112" s="545"/>
      <c r="AO112" s="437"/>
      <c r="AP112" s="550"/>
      <c r="AQ112" s="551"/>
      <c r="AR112" s="437"/>
      <c r="AS112" s="437"/>
      <c r="AT112" s="438"/>
      <c r="AU112" s="310"/>
      <c r="AV112" s="310"/>
      <c r="AX112" s="310"/>
      <c r="AY112" s="310"/>
    </row>
    <row r="113" spans="1:51" s="282" customFormat="1" ht="12" customHeight="1">
      <c r="A113" s="439">
        <v>29</v>
      </c>
      <c r="B113" s="528"/>
      <c r="C113" s="531"/>
      <c r="D113" s="534" t="s">
        <v>429</v>
      </c>
      <c r="E113" s="299"/>
      <c r="F113" s="537"/>
      <c r="G113" s="538"/>
      <c r="H113" s="300" t="s">
        <v>430</v>
      </c>
      <c r="I113" s="301"/>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c r="AJ113" s="302"/>
      <c r="AK113" s="302"/>
      <c r="AL113" s="302"/>
      <c r="AM113" s="302"/>
      <c r="AN113" s="543">
        <f>+SUM(I114:AM115)</f>
        <v>0</v>
      </c>
      <c r="AO113" s="435">
        <f>IF($AN$3="４週",AN113/4,AN113/(DAY(EOMONTH($I$21,0))/7))</f>
        <v>0</v>
      </c>
      <c r="AP113" s="546"/>
      <c r="AQ113" s="547"/>
      <c r="AR113" s="435" t="str">
        <f>IF($AN$3="４週",AU114,AV114)</f>
        <v/>
      </c>
      <c r="AS113" s="435"/>
      <c r="AT113" s="438"/>
      <c r="AU113" s="303" t="s">
        <v>431</v>
      </c>
      <c r="AV113" s="303" t="s">
        <v>432</v>
      </c>
      <c r="AX113" s="303" t="s">
        <v>433</v>
      </c>
      <c r="AY113" s="303" t="s">
        <v>434</v>
      </c>
    </row>
    <row r="114" spans="1:51" s="282" customFormat="1" ht="12" customHeight="1">
      <c r="A114" s="440"/>
      <c r="B114" s="529"/>
      <c r="C114" s="532"/>
      <c r="D114" s="535"/>
      <c r="E114" s="304"/>
      <c r="F114" s="539"/>
      <c r="G114" s="540"/>
      <c r="H114" s="305" t="s">
        <v>435</v>
      </c>
      <c r="I114" s="306" t="str">
        <f>IFERROR(VLOOKUP(I113,'P1（シフト記号表）'!$B:$Z,23,FALSE),"")</f>
        <v/>
      </c>
      <c r="J114" s="306" t="str">
        <f>IFERROR(VLOOKUP(J113,'P1（シフト記号表）'!$B:$Z,23,FALSE),"")</f>
        <v/>
      </c>
      <c r="K114" s="306" t="str">
        <f>IFERROR(VLOOKUP(K113,'P1（シフト記号表）'!$B:$Z,23,FALSE),"")</f>
        <v/>
      </c>
      <c r="L114" s="306" t="str">
        <f>IFERROR(VLOOKUP(L113,'P1（シフト記号表）'!$B:$Z,23,FALSE),"")</f>
        <v/>
      </c>
      <c r="M114" s="306" t="str">
        <f>IFERROR(VLOOKUP(M113,'P1（シフト記号表）'!$B:$Z,23,FALSE),"")</f>
        <v/>
      </c>
      <c r="N114" s="306" t="str">
        <f>IFERROR(VLOOKUP(N113,'P1（シフト記号表）'!$B:$Z,23,FALSE),"")</f>
        <v/>
      </c>
      <c r="O114" s="306" t="str">
        <f>IFERROR(VLOOKUP(O113,'P1（シフト記号表）'!$B:$Z,23,FALSE),"")</f>
        <v/>
      </c>
      <c r="P114" s="306" t="str">
        <f>IFERROR(VLOOKUP(P113,'P1（シフト記号表）'!$B:$Z,23,FALSE),"")</f>
        <v/>
      </c>
      <c r="Q114" s="306" t="str">
        <f>IFERROR(VLOOKUP(Q113,'P1（シフト記号表）'!$B:$Z,23,FALSE),"")</f>
        <v/>
      </c>
      <c r="R114" s="306" t="str">
        <f>IFERROR(VLOOKUP(R113,'P1（シフト記号表）'!$B:$Z,23,FALSE),"")</f>
        <v/>
      </c>
      <c r="S114" s="306" t="str">
        <f>IFERROR(VLOOKUP(S113,'P1（シフト記号表）'!$B:$Z,23,FALSE),"")</f>
        <v/>
      </c>
      <c r="T114" s="306" t="str">
        <f>IFERROR(VLOOKUP(T113,'P1（シフト記号表）'!$B:$Z,23,FALSE),"")</f>
        <v/>
      </c>
      <c r="U114" s="306" t="str">
        <f>IFERROR(VLOOKUP(U113,'P1（シフト記号表）'!$B:$Z,23,FALSE),"")</f>
        <v/>
      </c>
      <c r="V114" s="306" t="str">
        <f>IFERROR(VLOOKUP(V113,'P1（シフト記号表）'!$B:$Z,23,FALSE),"")</f>
        <v/>
      </c>
      <c r="W114" s="306" t="str">
        <f>IFERROR(VLOOKUP(W113,'P1（シフト記号表）'!$B:$Z,23,FALSE),"")</f>
        <v/>
      </c>
      <c r="X114" s="306" t="str">
        <f>IFERROR(VLOOKUP(X113,'P1（シフト記号表）'!$B:$Z,23,FALSE),"")</f>
        <v/>
      </c>
      <c r="Y114" s="306" t="str">
        <f>IFERROR(VLOOKUP(Y113,'P1（シフト記号表）'!$B:$Z,23,FALSE),"")</f>
        <v/>
      </c>
      <c r="Z114" s="306" t="str">
        <f>IFERROR(VLOOKUP(Z113,'P1（シフト記号表）'!$B:$Z,23,FALSE),"")</f>
        <v/>
      </c>
      <c r="AA114" s="306" t="str">
        <f>IFERROR(VLOOKUP(AA113,'P1（シフト記号表）'!$B:$Z,23,FALSE),"")</f>
        <v/>
      </c>
      <c r="AB114" s="306" t="str">
        <f>IFERROR(VLOOKUP(AB113,'P1（シフト記号表）'!$B:$Z,23,FALSE),"")</f>
        <v/>
      </c>
      <c r="AC114" s="306" t="str">
        <f>IFERROR(VLOOKUP(AC113,'P1（シフト記号表）'!$B:$Z,23,FALSE),"")</f>
        <v/>
      </c>
      <c r="AD114" s="306" t="str">
        <f>IFERROR(VLOOKUP(AD113,'P1（シフト記号表）'!$B:$Z,23,FALSE),"")</f>
        <v/>
      </c>
      <c r="AE114" s="306" t="str">
        <f>IFERROR(VLOOKUP(AE113,'P1（シフト記号表）'!$B:$Z,23,FALSE),"")</f>
        <v/>
      </c>
      <c r="AF114" s="306" t="str">
        <f>IFERROR(VLOOKUP(AF113,'P1（シフト記号表）'!$B:$Z,23,FALSE),"")</f>
        <v/>
      </c>
      <c r="AG114" s="306" t="str">
        <f>IFERROR(VLOOKUP(AG113,'P1（シフト記号表）'!$B:$Z,23,FALSE),"")</f>
        <v/>
      </c>
      <c r="AH114" s="306" t="str">
        <f>IFERROR(VLOOKUP(AH113,'P1（シフト記号表）'!$B:$Z,23,FALSE),"")</f>
        <v/>
      </c>
      <c r="AI114" s="306" t="str">
        <f>IFERROR(VLOOKUP(AI113,'P1（シフト記号表）'!$B:$Z,23,FALSE),"")</f>
        <v/>
      </c>
      <c r="AJ114" s="306" t="str">
        <f>IFERROR(VLOOKUP(AJ113,'P1（シフト記号表）'!$B:$Z,23,FALSE),"")</f>
        <v/>
      </c>
      <c r="AK114" s="306" t="str">
        <f>IFERROR(VLOOKUP(AK113,'P1（シフト記号表）'!$B:$Z,23,FALSE),"")</f>
        <v/>
      </c>
      <c r="AL114" s="306" t="str">
        <f>IFERROR(VLOOKUP(AL113,'P1（シフト記号表）'!$B:$Z,23,FALSE),"")</f>
        <v/>
      </c>
      <c r="AM114" s="306" t="str">
        <f>IFERROR(VLOOKUP(AM113,'P1（シフト記号表）'!$B:$Z,23,FALSE),"")</f>
        <v/>
      </c>
      <c r="AN114" s="544"/>
      <c r="AO114" s="436"/>
      <c r="AP114" s="548"/>
      <c r="AQ114" s="549"/>
      <c r="AR114" s="436"/>
      <c r="AS114" s="436"/>
      <c r="AT114" s="438"/>
      <c r="AU114" s="307" t="str">
        <f>IFERROR(IF($D113="□",($AO113/$AK$6),($AO113/$AK$8)),"")</f>
        <v/>
      </c>
      <c r="AV114" s="307" t="str">
        <f>IFERROR(IF($D113="□",($AN113/$AO$6),($AN113/$AO$8)),"")</f>
        <v/>
      </c>
      <c r="AX114" s="307" t="s">
        <v>523</v>
      </c>
      <c r="AY114" s="307" t="s">
        <v>523</v>
      </c>
    </row>
    <row r="115" spans="1:51" s="282" customFormat="1" ht="12" customHeight="1">
      <c r="A115" s="441"/>
      <c r="B115" s="530"/>
      <c r="C115" s="533"/>
      <c r="D115" s="536"/>
      <c r="E115" s="304"/>
      <c r="F115" s="541"/>
      <c r="G115" s="542"/>
      <c r="H115" s="308"/>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545"/>
      <c r="AO115" s="437"/>
      <c r="AP115" s="550"/>
      <c r="AQ115" s="551"/>
      <c r="AR115" s="437"/>
      <c r="AS115" s="437"/>
      <c r="AT115" s="438"/>
      <c r="AU115" s="310"/>
      <c r="AV115" s="310"/>
      <c r="AX115" s="310"/>
      <c r="AY115" s="310"/>
    </row>
    <row r="116" spans="1:51" s="282" customFormat="1" ht="12" customHeight="1">
      <c r="A116" s="439">
        <v>30</v>
      </c>
      <c r="B116" s="528"/>
      <c r="C116" s="531"/>
      <c r="D116" s="534" t="s">
        <v>429</v>
      </c>
      <c r="E116" s="299"/>
      <c r="F116" s="537"/>
      <c r="G116" s="538"/>
      <c r="H116" s="300" t="s">
        <v>430</v>
      </c>
      <c r="I116" s="301"/>
      <c r="J116" s="302"/>
      <c r="K116" s="302"/>
      <c r="L116" s="302"/>
      <c r="M116" s="302"/>
      <c r="N116" s="302"/>
      <c r="O116" s="302"/>
      <c r="P116" s="302"/>
      <c r="Q116" s="302"/>
      <c r="R116" s="302"/>
      <c r="S116" s="302"/>
      <c r="T116" s="302"/>
      <c r="U116" s="302"/>
      <c r="V116" s="302"/>
      <c r="W116" s="302"/>
      <c r="X116" s="302"/>
      <c r="Y116" s="302"/>
      <c r="Z116" s="302"/>
      <c r="AA116" s="302"/>
      <c r="AB116" s="302"/>
      <c r="AC116" s="302"/>
      <c r="AD116" s="302"/>
      <c r="AE116" s="302"/>
      <c r="AF116" s="302"/>
      <c r="AG116" s="302"/>
      <c r="AH116" s="302"/>
      <c r="AI116" s="302"/>
      <c r="AJ116" s="302"/>
      <c r="AK116" s="302"/>
      <c r="AL116" s="302"/>
      <c r="AM116" s="302"/>
      <c r="AN116" s="543">
        <f>+SUM(I117:AM118)</f>
        <v>0</v>
      </c>
      <c r="AO116" s="435">
        <f>IF($AN$3="４週",AN116/4,AN116/(DAY(EOMONTH($I$21,0))/7))</f>
        <v>0</v>
      </c>
      <c r="AP116" s="546"/>
      <c r="AQ116" s="547"/>
      <c r="AR116" s="435" t="str">
        <f>IF($AN$3="４週",AU117,AV117)</f>
        <v/>
      </c>
      <c r="AS116" s="435"/>
      <c r="AT116" s="438"/>
      <c r="AU116" s="303" t="s">
        <v>431</v>
      </c>
      <c r="AV116" s="303" t="s">
        <v>432</v>
      </c>
      <c r="AX116" s="303" t="s">
        <v>433</v>
      </c>
      <c r="AY116" s="303" t="s">
        <v>434</v>
      </c>
    </row>
    <row r="117" spans="1:51" s="282" customFormat="1" ht="12" customHeight="1">
      <c r="A117" s="440"/>
      <c r="B117" s="529"/>
      <c r="C117" s="532"/>
      <c r="D117" s="535"/>
      <c r="E117" s="304"/>
      <c r="F117" s="539"/>
      <c r="G117" s="540"/>
      <c r="H117" s="305" t="s">
        <v>435</v>
      </c>
      <c r="I117" s="306" t="str">
        <f>IFERROR(VLOOKUP(I116,'P1（シフト記号表）'!$B:$Z,23,FALSE),"")</f>
        <v/>
      </c>
      <c r="J117" s="306" t="str">
        <f>IFERROR(VLOOKUP(J116,'P1（シフト記号表）'!$B:$Z,23,FALSE),"")</f>
        <v/>
      </c>
      <c r="K117" s="306" t="str">
        <f>IFERROR(VLOOKUP(K116,'P1（シフト記号表）'!$B:$Z,23,FALSE),"")</f>
        <v/>
      </c>
      <c r="L117" s="306" t="str">
        <f>IFERROR(VLOOKUP(L116,'P1（シフト記号表）'!$B:$Z,23,FALSE),"")</f>
        <v/>
      </c>
      <c r="M117" s="306" t="str">
        <f>IFERROR(VLOOKUP(M116,'P1（シフト記号表）'!$B:$Z,23,FALSE),"")</f>
        <v/>
      </c>
      <c r="N117" s="306" t="str">
        <f>IFERROR(VLOOKUP(N116,'P1（シフト記号表）'!$B:$Z,23,FALSE),"")</f>
        <v/>
      </c>
      <c r="O117" s="306" t="str">
        <f>IFERROR(VLOOKUP(O116,'P1（シフト記号表）'!$B:$Z,23,FALSE),"")</f>
        <v/>
      </c>
      <c r="P117" s="306" t="str">
        <f>IFERROR(VLOOKUP(P116,'P1（シフト記号表）'!$B:$Z,23,FALSE),"")</f>
        <v/>
      </c>
      <c r="Q117" s="306" t="str">
        <f>IFERROR(VLOOKUP(Q116,'P1（シフト記号表）'!$B:$Z,23,FALSE),"")</f>
        <v/>
      </c>
      <c r="R117" s="306" t="str">
        <f>IFERROR(VLOOKUP(R116,'P1（シフト記号表）'!$B:$Z,23,FALSE),"")</f>
        <v/>
      </c>
      <c r="S117" s="306" t="str">
        <f>IFERROR(VLOOKUP(S116,'P1（シフト記号表）'!$B:$Z,23,FALSE),"")</f>
        <v/>
      </c>
      <c r="T117" s="306" t="str">
        <f>IFERROR(VLOOKUP(T116,'P1（シフト記号表）'!$B:$Z,23,FALSE),"")</f>
        <v/>
      </c>
      <c r="U117" s="306" t="str">
        <f>IFERROR(VLOOKUP(U116,'P1（シフト記号表）'!$B:$Z,23,FALSE),"")</f>
        <v/>
      </c>
      <c r="V117" s="306" t="str">
        <f>IFERROR(VLOOKUP(V116,'P1（シフト記号表）'!$B:$Z,23,FALSE),"")</f>
        <v/>
      </c>
      <c r="W117" s="306" t="str">
        <f>IFERROR(VLOOKUP(W116,'P1（シフト記号表）'!$B:$Z,23,FALSE),"")</f>
        <v/>
      </c>
      <c r="X117" s="306" t="str">
        <f>IFERROR(VLOOKUP(X116,'P1（シフト記号表）'!$B:$Z,23,FALSE),"")</f>
        <v/>
      </c>
      <c r="Y117" s="306" t="str">
        <f>IFERROR(VLOOKUP(Y116,'P1（シフト記号表）'!$B:$Z,23,FALSE),"")</f>
        <v/>
      </c>
      <c r="Z117" s="306" t="str">
        <f>IFERROR(VLOOKUP(Z116,'P1（シフト記号表）'!$B:$Z,23,FALSE),"")</f>
        <v/>
      </c>
      <c r="AA117" s="306" t="str">
        <f>IFERROR(VLOOKUP(AA116,'P1（シフト記号表）'!$B:$Z,23,FALSE),"")</f>
        <v/>
      </c>
      <c r="AB117" s="306" t="str">
        <f>IFERROR(VLOOKUP(AB116,'P1（シフト記号表）'!$B:$Z,23,FALSE),"")</f>
        <v/>
      </c>
      <c r="AC117" s="306" t="str">
        <f>IFERROR(VLOOKUP(AC116,'P1（シフト記号表）'!$B:$Z,23,FALSE),"")</f>
        <v/>
      </c>
      <c r="AD117" s="306" t="str">
        <f>IFERROR(VLOOKUP(AD116,'P1（シフト記号表）'!$B:$Z,23,FALSE),"")</f>
        <v/>
      </c>
      <c r="AE117" s="306" t="str">
        <f>IFERROR(VLOOKUP(AE116,'P1（シフト記号表）'!$B:$Z,23,FALSE),"")</f>
        <v/>
      </c>
      <c r="AF117" s="306" t="str">
        <f>IFERROR(VLOOKUP(AF116,'P1（シフト記号表）'!$B:$Z,23,FALSE),"")</f>
        <v/>
      </c>
      <c r="AG117" s="306" t="str">
        <f>IFERROR(VLOOKUP(AG116,'P1（シフト記号表）'!$B:$Z,23,FALSE),"")</f>
        <v/>
      </c>
      <c r="AH117" s="306" t="str">
        <f>IFERROR(VLOOKUP(AH116,'P1（シフト記号表）'!$B:$Z,23,FALSE),"")</f>
        <v/>
      </c>
      <c r="AI117" s="306" t="str">
        <f>IFERROR(VLOOKUP(AI116,'P1（シフト記号表）'!$B:$Z,23,FALSE),"")</f>
        <v/>
      </c>
      <c r="AJ117" s="306" t="str">
        <f>IFERROR(VLOOKUP(AJ116,'P1（シフト記号表）'!$B:$Z,23,FALSE),"")</f>
        <v/>
      </c>
      <c r="AK117" s="306" t="str">
        <f>IFERROR(VLOOKUP(AK116,'P1（シフト記号表）'!$B:$Z,23,FALSE),"")</f>
        <v/>
      </c>
      <c r="AL117" s="306" t="str">
        <f>IFERROR(VLOOKUP(AL116,'P1（シフト記号表）'!$B:$Z,23,FALSE),"")</f>
        <v/>
      </c>
      <c r="AM117" s="306" t="str">
        <f>IFERROR(VLOOKUP(AM116,'P1（シフト記号表）'!$B:$Z,23,FALSE),"")</f>
        <v/>
      </c>
      <c r="AN117" s="544"/>
      <c r="AO117" s="436"/>
      <c r="AP117" s="548"/>
      <c r="AQ117" s="549"/>
      <c r="AR117" s="436"/>
      <c r="AS117" s="436"/>
      <c r="AT117" s="438"/>
      <c r="AU117" s="307" t="str">
        <f>IFERROR(IF($D116="□",($AO116/$AK$6),($AO116/$AK$8)),"")</f>
        <v/>
      </c>
      <c r="AV117" s="307" t="str">
        <f>IFERROR(IF($D116="□",($AN116/$AO$6),($AN116/$AO$8)),"")</f>
        <v/>
      </c>
      <c r="AX117" s="307" t="s">
        <v>523</v>
      </c>
      <c r="AY117" s="307" t="s">
        <v>523</v>
      </c>
    </row>
    <row r="118" spans="1:51" s="282" customFormat="1" ht="12" customHeight="1">
      <c r="A118" s="441"/>
      <c r="B118" s="530"/>
      <c r="C118" s="533"/>
      <c r="D118" s="536"/>
      <c r="E118" s="304"/>
      <c r="F118" s="541"/>
      <c r="G118" s="542"/>
      <c r="H118" s="308"/>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545"/>
      <c r="AO118" s="437"/>
      <c r="AP118" s="550"/>
      <c r="AQ118" s="551"/>
      <c r="AR118" s="437"/>
      <c r="AS118" s="437"/>
      <c r="AT118" s="438"/>
      <c r="AU118" s="310"/>
      <c r="AV118" s="310"/>
      <c r="AX118" s="310"/>
      <c r="AY118" s="310"/>
    </row>
    <row r="119" spans="1:51" s="282" customFormat="1" ht="12" customHeight="1">
      <c r="A119" s="439">
        <v>31</v>
      </c>
      <c r="B119" s="528"/>
      <c r="C119" s="531"/>
      <c r="D119" s="534" t="s">
        <v>429</v>
      </c>
      <c r="E119" s="299"/>
      <c r="F119" s="537"/>
      <c r="G119" s="538"/>
      <c r="H119" s="300" t="s">
        <v>430</v>
      </c>
      <c r="I119" s="301"/>
      <c r="J119" s="302"/>
      <c r="K119" s="302"/>
      <c r="L119" s="302"/>
      <c r="M119" s="302"/>
      <c r="N119" s="302"/>
      <c r="O119" s="302"/>
      <c r="P119" s="302"/>
      <c r="Q119" s="302"/>
      <c r="R119" s="302"/>
      <c r="S119" s="302"/>
      <c r="T119" s="302"/>
      <c r="U119" s="302"/>
      <c r="V119" s="302"/>
      <c r="W119" s="302"/>
      <c r="X119" s="302"/>
      <c r="Y119" s="302"/>
      <c r="Z119" s="302"/>
      <c r="AA119" s="302"/>
      <c r="AB119" s="302"/>
      <c r="AC119" s="302"/>
      <c r="AD119" s="302"/>
      <c r="AE119" s="302"/>
      <c r="AF119" s="302"/>
      <c r="AG119" s="302"/>
      <c r="AH119" s="302"/>
      <c r="AI119" s="302"/>
      <c r="AJ119" s="302"/>
      <c r="AK119" s="302"/>
      <c r="AL119" s="302"/>
      <c r="AM119" s="302"/>
      <c r="AN119" s="543">
        <f>+SUM(I120:AM121)</f>
        <v>0</v>
      </c>
      <c r="AO119" s="435">
        <f>IF($AN$3="４週",AN119/4,AN119/(DAY(EOMONTH($I$21,0))/7))</f>
        <v>0</v>
      </c>
      <c r="AP119" s="546"/>
      <c r="AQ119" s="547"/>
      <c r="AR119" s="435" t="str">
        <f>IF($AN$3="４週",AU120,AV120)</f>
        <v/>
      </c>
      <c r="AS119" s="435"/>
      <c r="AT119" s="438"/>
      <c r="AU119" s="303" t="s">
        <v>431</v>
      </c>
      <c r="AV119" s="303" t="s">
        <v>432</v>
      </c>
      <c r="AX119" s="303" t="s">
        <v>433</v>
      </c>
      <c r="AY119" s="303" t="s">
        <v>434</v>
      </c>
    </row>
    <row r="120" spans="1:51" s="282" customFormat="1" ht="12" customHeight="1">
      <c r="A120" s="440"/>
      <c r="B120" s="529"/>
      <c r="C120" s="532"/>
      <c r="D120" s="535"/>
      <c r="E120" s="304"/>
      <c r="F120" s="539"/>
      <c r="G120" s="540"/>
      <c r="H120" s="305" t="s">
        <v>435</v>
      </c>
      <c r="I120" s="306" t="str">
        <f>IFERROR(VLOOKUP(I119,'P1（シフト記号表）'!$B:$Z,23,FALSE),"")</f>
        <v/>
      </c>
      <c r="J120" s="306" t="str">
        <f>IFERROR(VLOOKUP(J119,'P1（シフト記号表）'!$B:$Z,23,FALSE),"")</f>
        <v/>
      </c>
      <c r="K120" s="306" t="str">
        <f>IFERROR(VLOOKUP(K119,'P1（シフト記号表）'!$B:$Z,23,FALSE),"")</f>
        <v/>
      </c>
      <c r="L120" s="306" t="str">
        <f>IFERROR(VLOOKUP(L119,'P1（シフト記号表）'!$B:$Z,23,FALSE),"")</f>
        <v/>
      </c>
      <c r="M120" s="306" t="str">
        <f>IFERROR(VLOOKUP(M119,'P1（シフト記号表）'!$B:$Z,23,FALSE),"")</f>
        <v/>
      </c>
      <c r="N120" s="306" t="str">
        <f>IFERROR(VLOOKUP(N119,'P1（シフト記号表）'!$B:$Z,23,FALSE),"")</f>
        <v/>
      </c>
      <c r="O120" s="306" t="str">
        <f>IFERROR(VLOOKUP(O119,'P1（シフト記号表）'!$B:$Z,23,FALSE),"")</f>
        <v/>
      </c>
      <c r="P120" s="306" t="str">
        <f>IFERROR(VLOOKUP(P119,'P1（シフト記号表）'!$B:$Z,23,FALSE),"")</f>
        <v/>
      </c>
      <c r="Q120" s="306" t="str">
        <f>IFERROR(VLOOKUP(Q119,'P1（シフト記号表）'!$B:$Z,23,FALSE),"")</f>
        <v/>
      </c>
      <c r="R120" s="306" t="str">
        <f>IFERROR(VLOOKUP(R119,'P1（シフト記号表）'!$B:$Z,23,FALSE),"")</f>
        <v/>
      </c>
      <c r="S120" s="306" t="str">
        <f>IFERROR(VLOOKUP(S119,'P1（シフト記号表）'!$B:$Z,23,FALSE),"")</f>
        <v/>
      </c>
      <c r="T120" s="306" t="str">
        <f>IFERROR(VLOOKUP(T119,'P1（シフト記号表）'!$B:$Z,23,FALSE),"")</f>
        <v/>
      </c>
      <c r="U120" s="306" t="str">
        <f>IFERROR(VLOOKUP(U119,'P1（シフト記号表）'!$B:$Z,23,FALSE),"")</f>
        <v/>
      </c>
      <c r="V120" s="306" t="str">
        <f>IFERROR(VLOOKUP(V119,'P1（シフト記号表）'!$B:$Z,23,FALSE),"")</f>
        <v/>
      </c>
      <c r="W120" s="306" t="str">
        <f>IFERROR(VLOOKUP(W119,'P1（シフト記号表）'!$B:$Z,23,FALSE),"")</f>
        <v/>
      </c>
      <c r="X120" s="306" t="str">
        <f>IFERROR(VLOOKUP(X119,'P1（シフト記号表）'!$B:$Z,23,FALSE),"")</f>
        <v/>
      </c>
      <c r="Y120" s="306" t="str">
        <f>IFERROR(VLOOKUP(Y119,'P1（シフト記号表）'!$B:$Z,23,FALSE),"")</f>
        <v/>
      </c>
      <c r="Z120" s="306" t="str">
        <f>IFERROR(VLOOKUP(Z119,'P1（シフト記号表）'!$B:$Z,23,FALSE),"")</f>
        <v/>
      </c>
      <c r="AA120" s="306" t="str">
        <f>IFERROR(VLOOKUP(AA119,'P1（シフト記号表）'!$B:$Z,23,FALSE),"")</f>
        <v/>
      </c>
      <c r="AB120" s="306" t="str">
        <f>IFERROR(VLOOKUP(AB119,'P1（シフト記号表）'!$B:$Z,23,FALSE),"")</f>
        <v/>
      </c>
      <c r="AC120" s="306" t="str">
        <f>IFERROR(VLOOKUP(AC119,'P1（シフト記号表）'!$B:$Z,23,FALSE),"")</f>
        <v/>
      </c>
      <c r="AD120" s="306" t="str">
        <f>IFERROR(VLOOKUP(AD119,'P1（シフト記号表）'!$B:$Z,23,FALSE),"")</f>
        <v/>
      </c>
      <c r="AE120" s="306" t="str">
        <f>IFERROR(VLOOKUP(AE119,'P1（シフト記号表）'!$B:$Z,23,FALSE),"")</f>
        <v/>
      </c>
      <c r="AF120" s="306" t="str">
        <f>IFERROR(VLOOKUP(AF119,'P1（シフト記号表）'!$B:$Z,23,FALSE),"")</f>
        <v/>
      </c>
      <c r="AG120" s="306" t="str">
        <f>IFERROR(VLOOKUP(AG119,'P1（シフト記号表）'!$B:$Z,23,FALSE),"")</f>
        <v/>
      </c>
      <c r="AH120" s="306" t="str">
        <f>IFERROR(VLOOKUP(AH119,'P1（シフト記号表）'!$B:$Z,23,FALSE),"")</f>
        <v/>
      </c>
      <c r="AI120" s="306" t="str">
        <f>IFERROR(VLOOKUP(AI119,'P1（シフト記号表）'!$B:$Z,23,FALSE),"")</f>
        <v/>
      </c>
      <c r="AJ120" s="306" t="str">
        <f>IFERROR(VLOOKUP(AJ119,'P1（シフト記号表）'!$B:$Z,23,FALSE),"")</f>
        <v/>
      </c>
      <c r="AK120" s="306" t="str">
        <f>IFERROR(VLOOKUP(AK119,'P1（シフト記号表）'!$B:$Z,23,FALSE),"")</f>
        <v/>
      </c>
      <c r="AL120" s="306" t="str">
        <f>IFERROR(VLOOKUP(AL119,'P1（シフト記号表）'!$B:$Z,23,FALSE),"")</f>
        <v/>
      </c>
      <c r="AM120" s="306" t="str">
        <f>IFERROR(VLOOKUP(AM119,'P1（シフト記号表）'!$B:$Z,23,FALSE),"")</f>
        <v/>
      </c>
      <c r="AN120" s="544"/>
      <c r="AO120" s="436"/>
      <c r="AP120" s="548"/>
      <c r="AQ120" s="549"/>
      <c r="AR120" s="436"/>
      <c r="AS120" s="436"/>
      <c r="AT120" s="438"/>
      <c r="AU120" s="307" t="str">
        <f>IFERROR(IF($D119="□",($AO119/$AK$6),($AO119/$AK$8)),"")</f>
        <v/>
      </c>
      <c r="AV120" s="307" t="str">
        <f>IFERROR(IF($D119="□",($AN119/$AO$6),($AN119/$AO$8)),"")</f>
        <v/>
      </c>
      <c r="AX120" s="307" t="s">
        <v>523</v>
      </c>
      <c r="AY120" s="307" t="s">
        <v>523</v>
      </c>
    </row>
    <row r="121" spans="1:51" s="282" customFormat="1" ht="12" customHeight="1">
      <c r="A121" s="441"/>
      <c r="B121" s="530"/>
      <c r="C121" s="533"/>
      <c r="D121" s="536"/>
      <c r="E121" s="304"/>
      <c r="F121" s="541"/>
      <c r="G121" s="542"/>
      <c r="H121" s="308"/>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545"/>
      <c r="AO121" s="437"/>
      <c r="AP121" s="550"/>
      <c r="AQ121" s="551"/>
      <c r="AR121" s="437"/>
      <c r="AS121" s="437"/>
      <c r="AT121" s="438"/>
      <c r="AU121" s="310"/>
      <c r="AV121" s="310"/>
      <c r="AX121" s="310"/>
      <c r="AY121" s="310"/>
    </row>
    <row r="122" spans="1:51" s="282" customFormat="1" ht="12" customHeight="1">
      <c r="A122" s="439">
        <v>32</v>
      </c>
      <c r="B122" s="528"/>
      <c r="C122" s="531"/>
      <c r="D122" s="534" t="s">
        <v>429</v>
      </c>
      <c r="E122" s="299"/>
      <c r="F122" s="537"/>
      <c r="G122" s="538"/>
      <c r="H122" s="300" t="s">
        <v>430</v>
      </c>
      <c r="I122" s="301"/>
      <c r="J122" s="302"/>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2"/>
      <c r="AM122" s="302"/>
      <c r="AN122" s="543">
        <f>+SUM(I123:AM124)</f>
        <v>0</v>
      </c>
      <c r="AO122" s="435">
        <f>IF($AN$3="４週",AN122/4,AN122/(DAY(EOMONTH($I$21,0))/7))</f>
        <v>0</v>
      </c>
      <c r="AP122" s="546"/>
      <c r="AQ122" s="547"/>
      <c r="AR122" s="435" t="str">
        <f>IF($AN$3="４週",AU123,AV123)</f>
        <v/>
      </c>
      <c r="AS122" s="435"/>
      <c r="AT122" s="438"/>
      <c r="AU122" s="303" t="s">
        <v>431</v>
      </c>
      <c r="AV122" s="303" t="s">
        <v>432</v>
      </c>
      <c r="AX122" s="303" t="s">
        <v>433</v>
      </c>
      <c r="AY122" s="303" t="s">
        <v>434</v>
      </c>
    </row>
    <row r="123" spans="1:51" s="282" customFormat="1" ht="12" customHeight="1">
      <c r="A123" s="440"/>
      <c r="B123" s="529"/>
      <c r="C123" s="532"/>
      <c r="D123" s="535"/>
      <c r="E123" s="304"/>
      <c r="F123" s="539"/>
      <c r="G123" s="540"/>
      <c r="H123" s="305" t="s">
        <v>435</v>
      </c>
      <c r="I123" s="306" t="str">
        <f>IFERROR(VLOOKUP(I122,'P1（シフト記号表）'!$B:$Z,23,FALSE),"")</f>
        <v/>
      </c>
      <c r="J123" s="306" t="str">
        <f>IFERROR(VLOOKUP(J122,'P1（シフト記号表）'!$B:$Z,23,FALSE),"")</f>
        <v/>
      </c>
      <c r="K123" s="306" t="str">
        <f>IFERROR(VLOOKUP(K122,'P1（シフト記号表）'!$B:$Z,23,FALSE),"")</f>
        <v/>
      </c>
      <c r="L123" s="306" t="str">
        <f>IFERROR(VLOOKUP(L122,'P1（シフト記号表）'!$B:$Z,23,FALSE),"")</f>
        <v/>
      </c>
      <c r="M123" s="306" t="str">
        <f>IFERROR(VLOOKUP(M122,'P1（シフト記号表）'!$B:$Z,23,FALSE),"")</f>
        <v/>
      </c>
      <c r="N123" s="306" t="str">
        <f>IFERROR(VLOOKUP(N122,'P1（シフト記号表）'!$B:$Z,23,FALSE),"")</f>
        <v/>
      </c>
      <c r="O123" s="306" t="str">
        <f>IFERROR(VLOOKUP(O122,'P1（シフト記号表）'!$B:$Z,23,FALSE),"")</f>
        <v/>
      </c>
      <c r="P123" s="306" t="str">
        <f>IFERROR(VLOOKUP(P122,'P1（シフト記号表）'!$B:$Z,23,FALSE),"")</f>
        <v/>
      </c>
      <c r="Q123" s="306" t="str">
        <f>IFERROR(VLOOKUP(Q122,'P1（シフト記号表）'!$B:$Z,23,FALSE),"")</f>
        <v/>
      </c>
      <c r="R123" s="306" t="str">
        <f>IFERROR(VLOOKUP(R122,'P1（シフト記号表）'!$B:$Z,23,FALSE),"")</f>
        <v/>
      </c>
      <c r="S123" s="306" t="str">
        <f>IFERROR(VLOOKUP(S122,'P1（シフト記号表）'!$B:$Z,23,FALSE),"")</f>
        <v/>
      </c>
      <c r="T123" s="306" t="str">
        <f>IFERROR(VLOOKUP(T122,'P1（シフト記号表）'!$B:$Z,23,FALSE),"")</f>
        <v/>
      </c>
      <c r="U123" s="306" t="str">
        <f>IFERROR(VLOOKUP(U122,'P1（シフト記号表）'!$B:$Z,23,FALSE),"")</f>
        <v/>
      </c>
      <c r="V123" s="306" t="str">
        <f>IFERROR(VLOOKUP(V122,'P1（シフト記号表）'!$B:$Z,23,FALSE),"")</f>
        <v/>
      </c>
      <c r="W123" s="306" t="str">
        <f>IFERROR(VLOOKUP(W122,'P1（シフト記号表）'!$B:$Z,23,FALSE),"")</f>
        <v/>
      </c>
      <c r="X123" s="306" t="str">
        <f>IFERROR(VLOOKUP(X122,'P1（シフト記号表）'!$B:$Z,23,FALSE),"")</f>
        <v/>
      </c>
      <c r="Y123" s="306" t="str">
        <f>IFERROR(VLOOKUP(Y122,'P1（シフト記号表）'!$B:$Z,23,FALSE),"")</f>
        <v/>
      </c>
      <c r="Z123" s="306" t="str">
        <f>IFERROR(VLOOKUP(Z122,'P1（シフト記号表）'!$B:$Z,23,FALSE),"")</f>
        <v/>
      </c>
      <c r="AA123" s="306" t="str">
        <f>IFERROR(VLOOKUP(AA122,'P1（シフト記号表）'!$B:$Z,23,FALSE),"")</f>
        <v/>
      </c>
      <c r="AB123" s="306" t="str">
        <f>IFERROR(VLOOKUP(AB122,'P1（シフト記号表）'!$B:$Z,23,FALSE),"")</f>
        <v/>
      </c>
      <c r="AC123" s="306" t="str">
        <f>IFERROR(VLOOKUP(AC122,'P1（シフト記号表）'!$B:$Z,23,FALSE),"")</f>
        <v/>
      </c>
      <c r="AD123" s="306" t="str">
        <f>IFERROR(VLOOKUP(AD122,'P1（シフト記号表）'!$B:$Z,23,FALSE),"")</f>
        <v/>
      </c>
      <c r="AE123" s="306" t="str">
        <f>IFERROR(VLOOKUP(AE122,'P1（シフト記号表）'!$B:$Z,23,FALSE),"")</f>
        <v/>
      </c>
      <c r="AF123" s="306" t="str">
        <f>IFERROR(VLOOKUP(AF122,'P1（シフト記号表）'!$B:$Z,23,FALSE),"")</f>
        <v/>
      </c>
      <c r="AG123" s="306" t="str">
        <f>IFERROR(VLOOKUP(AG122,'P1（シフト記号表）'!$B:$Z,23,FALSE),"")</f>
        <v/>
      </c>
      <c r="AH123" s="306" t="str">
        <f>IFERROR(VLOOKUP(AH122,'P1（シフト記号表）'!$B:$Z,23,FALSE),"")</f>
        <v/>
      </c>
      <c r="AI123" s="306" t="str">
        <f>IFERROR(VLOOKUP(AI122,'P1（シフト記号表）'!$B:$Z,23,FALSE),"")</f>
        <v/>
      </c>
      <c r="AJ123" s="306" t="str">
        <f>IFERROR(VLOOKUP(AJ122,'P1（シフト記号表）'!$B:$Z,23,FALSE),"")</f>
        <v/>
      </c>
      <c r="AK123" s="306" t="str">
        <f>IFERROR(VLOOKUP(AK122,'P1（シフト記号表）'!$B:$Z,23,FALSE),"")</f>
        <v/>
      </c>
      <c r="AL123" s="306" t="str">
        <f>IFERROR(VLOOKUP(AL122,'P1（シフト記号表）'!$B:$Z,23,FALSE),"")</f>
        <v/>
      </c>
      <c r="AM123" s="306" t="str">
        <f>IFERROR(VLOOKUP(AM122,'P1（シフト記号表）'!$B:$Z,23,FALSE),"")</f>
        <v/>
      </c>
      <c r="AN123" s="544"/>
      <c r="AO123" s="436"/>
      <c r="AP123" s="548"/>
      <c r="AQ123" s="549"/>
      <c r="AR123" s="436"/>
      <c r="AS123" s="436"/>
      <c r="AT123" s="438"/>
      <c r="AU123" s="307" t="str">
        <f>IFERROR(IF($D122="□",($AO122/$AK$6),($AO122/$AK$8)),"")</f>
        <v/>
      </c>
      <c r="AV123" s="307" t="str">
        <f>IFERROR(IF($D122="□",($AN122/$AO$6),($AN122/$AO$8)),"")</f>
        <v/>
      </c>
      <c r="AX123" s="307" t="s">
        <v>523</v>
      </c>
      <c r="AY123" s="307" t="s">
        <v>523</v>
      </c>
    </row>
    <row r="124" spans="1:51" s="282" customFormat="1" ht="12" customHeight="1">
      <c r="A124" s="441"/>
      <c r="B124" s="530"/>
      <c r="C124" s="533"/>
      <c r="D124" s="536"/>
      <c r="E124" s="304"/>
      <c r="F124" s="541"/>
      <c r="G124" s="542"/>
      <c r="H124" s="308"/>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09"/>
      <c r="AK124" s="309"/>
      <c r="AL124" s="309"/>
      <c r="AM124" s="309"/>
      <c r="AN124" s="545"/>
      <c r="AO124" s="437"/>
      <c r="AP124" s="550"/>
      <c r="AQ124" s="551"/>
      <c r="AR124" s="437"/>
      <c r="AS124" s="437"/>
      <c r="AT124" s="438"/>
      <c r="AU124" s="310"/>
      <c r="AV124" s="310"/>
      <c r="AX124" s="310"/>
      <c r="AY124" s="310"/>
    </row>
    <row r="125" spans="1:51" s="282" customFormat="1" ht="12" customHeight="1">
      <c r="A125" s="439">
        <v>33</v>
      </c>
      <c r="B125" s="528"/>
      <c r="C125" s="531"/>
      <c r="D125" s="534" t="s">
        <v>429</v>
      </c>
      <c r="E125" s="299"/>
      <c r="F125" s="537"/>
      <c r="G125" s="538"/>
      <c r="H125" s="300" t="s">
        <v>430</v>
      </c>
      <c r="I125" s="301"/>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c r="AM125" s="302"/>
      <c r="AN125" s="543">
        <f>+SUM(I126:AM127)</f>
        <v>0</v>
      </c>
      <c r="AO125" s="435">
        <f>IF($AN$3="４週",AN125/4,AN125/(DAY(EOMONTH($I$21,0))/7))</f>
        <v>0</v>
      </c>
      <c r="AP125" s="546"/>
      <c r="AQ125" s="547"/>
      <c r="AR125" s="435" t="str">
        <f>IF($AN$3="４週",AU126,AV126)</f>
        <v/>
      </c>
      <c r="AS125" s="435"/>
      <c r="AT125" s="438"/>
      <c r="AU125" s="303" t="s">
        <v>431</v>
      </c>
      <c r="AV125" s="303" t="s">
        <v>432</v>
      </c>
      <c r="AX125" s="303" t="s">
        <v>433</v>
      </c>
      <c r="AY125" s="303" t="s">
        <v>434</v>
      </c>
    </row>
    <row r="126" spans="1:51" s="282" customFormat="1" ht="12" customHeight="1">
      <c r="A126" s="440"/>
      <c r="B126" s="529"/>
      <c r="C126" s="532"/>
      <c r="D126" s="535"/>
      <c r="E126" s="304"/>
      <c r="F126" s="539"/>
      <c r="G126" s="540"/>
      <c r="H126" s="305" t="s">
        <v>435</v>
      </c>
      <c r="I126" s="306" t="str">
        <f>IFERROR(VLOOKUP(I125,'P1（シフト記号表）'!$B:$Z,23,FALSE),"")</f>
        <v/>
      </c>
      <c r="J126" s="306" t="str">
        <f>IFERROR(VLOOKUP(J125,'P1（シフト記号表）'!$B:$Z,23,FALSE),"")</f>
        <v/>
      </c>
      <c r="K126" s="306" t="str">
        <f>IFERROR(VLOOKUP(K125,'P1（シフト記号表）'!$B:$Z,23,FALSE),"")</f>
        <v/>
      </c>
      <c r="L126" s="306" t="str">
        <f>IFERROR(VLOOKUP(L125,'P1（シフト記号表）'!$B:$Z,23,FALSE),"")</f>
        <v/>
      </c>
      <c r="M126" s="306" t="str">
        <f>IFERROR(VLOOKUP(M125,'P1（シフト記号表）'!$B:$Z,23,FALSE),"")</f>
        <v/>
      </c>
      <c r="N126" s="306" t="str">
        <f>IFERROR(VLOOKUP(N125,'P1（シフト記号表）'!$B:$Z,23,FALSE),"")</f>
        <v/>
      </c>
      <c r="O126" s="306" t="str">
        <f>IFERROR(VLOOKUP(O125,'P1（シフト記号表）'!$B:$Z,23,FALSE),"")</f>
        <v/>
      </c>
      <c r="P126" s="306" t="str">
        <f>IFERROR(VLOOKUP(P125,'P1（シフト記号表）'!$B:$Z,23,FALSE),"")</f>
        <v/>
      </c>
      <c r="Q126" s="306" t="str">
        <f>IFERROR(VLOOKUP(Q125,'P1（シフト記号表）'!$B:$Z,23,FALSE),"")</f>
        <v/>
      </c>
      <c r="R126" s="306" t="str">
        <f>IFERROR(VLOOKUP(R125,'P1（シフト記号表）'!$B:$Z,23,FALSE),"")</f>
        <v/>
      </c>
      <c r="S126" s="306" t="str">
        <f>IFERROR(VLOOKUP(S125,'P1（シフト記号表）'!$B:$Z,23,FALSE),"")</f>
        <v/>
      </c>
      <c r="T126" s="306" t="str">
        <f>IFERROR(VLOOKUP(T125,'P1（シフト記号表）'!$B:$Z,23,FALSE),"")</f>
        <v/>
      </c>
      <c r="U126" s="306" t="str">
        <f>IFERROR(VLOOKUP(U125,'P1（シフト記号表）'!$B:$Z,23,FALSE),"")</f>
        <v/>
      </c>
      <c r="V126" s="306" t="str">
        <f>IFERROR(VLOOKUP(V125,'P1（シフト記号表）'!$B:$Z,23,FALSE),"")</f>
        <v/>
      </c>
      <c r="W126" s="306" t="str">
        <f>IFERROR(VLOOKUP(W125,'P1（シフト記号表）'!$B:$Z,23,FALSE),"")</f>
        <v/>
      </c>
      <c r="X126" s="306" t="str">
        <f>IFERROR(VLOOKUP(X125,'P1（シフト記号表）'!$B:$Z,23,FALSE),"")</f>
        <v/>
      </c>
      <c r="Y126" s="306" t="str">
        <f>IFERROR(VLOOKUP(Y125,'P1（シフト記号表）'!$B:$Z,23,FALSE),"")</f>
        <v/>
      </c>
      <c r="Z126" s="306" t="str">
        <f>IFERROR(VLOOKUP(Z125,'P1（シフト記号表）'!$B:$Z,23,FALSE),"")</f>
        <v/>
      </c>
      <c r="AA126" s="306" t="str">
        <f>IFERROR(VLOOKUP(AA125,'P1（シフト記号表）'!$B:$Z,23,FALSE),"")</f>
        <v/>
      </c>
      <c r="AB126" s="306" t="str">
        <f>IFERROR(VLOOKUP(AB125,'P1（シフト記号表）'!$B:$Z,23,FALSE),"")</f>
        <v/>
      </c>
      <c r="AC126" s="306" t="str">
        <f>IFERROR(VLOOKUP(AC125,'P1（シフト記号表）'!$B:$Z,23,FALSE),"")</f>
        <v/>
      </c>
      <c r="AD126" s="306" t="str">
        <f>IFERROR(VLOOKUP(AD125,'P1（シフト記号表）'!$B:$Z,23,FALSE),"")</f>
        <v/>
      </c>
      <c r="AE126" s="306" t="str">
        <f>IFERROR(VLOOKUP(AE125,'P1（シフト記号表）'!$B:$Z,23,FALSE),"")</f>
        <v/>
      </c>
      <c r="AF126" s="306" t="str">
        <f>IFERROR(VLOOKUP(AF125,'P1（シフト記号表）'!$B:$Z,23,FALSE),"")</f>
        <v/>
      </c>
      <c r="AG126" s="306" t="str">
        <f>IFERROR(VLOOKUP(AG125,'P1（シフト記号表）'!$B:$Z,23,FALSE),"")</f>
        <v/>
      </c>
      <c r="AH126" s="306" t="str">
        <f>IFERROR(VLOOKUP(AH125,'P1（シフト記号表）'!$B:$Z,23,FALSE),"")</f>
        <v/>
      </c>
      <c r="AI126" s="306" t="str">
        <f>IFERROR(VLOOKUP(AI125,'P1（シフト記号表）'!$B:$Z,23,FALSE),"")</f>
        <v/>
      </c>
      <c r="AJ126" s="306" t="str">
        <f>IFERROR(VLOOKUP(AJ125,'P1（シフト記号表）'!$B:$Z,23,FALSE),"")</f>
        <v/>
      </c>
      <c r="AK126" s="306" t="str">
        <f>IFERROR(VLOOKUP(AK125,'P1（シフト記号表）'!$B:$Z,23,FALSE),"")</f>
        <v/>
      </c>
      <c r="AL126" s="306" t="str">
        <f>IFERROR(VLOOKUP(AL125,'P1（シフト記号表）'!$B:$Z,23,FALSE),"")</f>
        <v/>
      </c>
      <c r="AM126" s="306" t="str">
        <f>IFERROR(VLOOKUP(AM125,'P1（シフト記号表）'!$B:$Z,23,FALSE),"")</f>
        <v/>
      </c>
      <c r="AN126" s="544"/>
      <c r="AO126" s="436"/>
      <c r="AP126" s="548"/>
      <c r="AQ126" s="549"/>
      <c r="AR126" s="436"/>
      <c r="AS126" s="436"/>
      <c r="AT126" s="438"/>
      <c r="AU126" s="307" t="str">
        <f>IFERROR(IF($D125="□",($AO125/$AK$6),($AO125/$AK$8)),"")</f>
        <v/>
      </c>
      <c r="AV126" s="307" t="str">
        <f>IFERROR(IF($D125="□",($AN125/$AO$6),($AN125/$AO$8)),"")</f>
        <v/>
      </c>
      <c r="AX126" s="307" t="s">
        <v>523</v>
      </c>
      <c r="AY126" s="307" t="s">
        <v>523</v>
      </c>
    </row>
    <row r="127" spans="1:51" s="282" customFormat="1" ht="12" customHeight="1">
      <c r="A127" s="441"/>
      <c r="B127" s="530"/>
      <c r="C127" s="533"/>
      <c r="D127" s="536"/>
      <c r="E127" s="304"/>
      <c r="F127" s="541"/>
      <c r="G127" s="542"/>
      <c r="H127" s="308"/>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09"/>
      <c r="AN127" s="545"/>
      <c r="AO127" s="437"/>
      <c r="AP127" s="550"/>
      <c r="AQ127" s="551"/>
      <c r="AR127" s="437"/>
      <c r="AS127" s="437"/>
      <c r="AT127" s="438"/>
      <c r="AU127" s="310"/>
      <c r="AV127" s="310"/>
      <c r="AX127" s="310"/>
      <c r="AY127" s="310"/>
    </row>
    <row r="128" spans="1:51" s="282" customFormat="1" ht="12" customHeight="1">
      <c r="A128" s="439">
        <v>34</v>
      </c>
      <c r="B128" s="528"/>
      <c r="C128" s="531"/>
      <c r="D128" s="534" t="s">
        <v>429</v>
      </c>
      <c r="E128" s="299"/>
      <c r="F128" s="537"/>
      <c r="G128" s="538"/>
      <c r="H128" s="300" t="s">
        <v>430</v>
      </c>
      <c r="I128" s="301"/>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c r="AN128" s="543">
        <f>+SUM(I129:AM130)</f>
        <v>0</v>
      </c>
      <c r="AO128" s="435">
        <f>IF($AN$3="４週",AN128/4,AN128/(DAY(EOMONTH($I$21,0))/7))</f>
        <v>0</v>
      </c>
      <c r="AP128" s="546"/>
      <c r="AQ128" s="547"/>
      <c r="AR128" s="435" t="str">
        <f>IF($AN$3="４週",AU129,AV129)</f>
        <v/>
      </c>
      <c r="AS128" s="435"/>
      <c r="AT128" s="438"/>
      <c r="AU128" s="303" t="s">
        <v>431</v>
      </c>
      <c r="AV128" s="303" t="s">
        <v>432</v>
      </c>
      <c r="AX128" s="303" t="s">
        <v>433</v>
      </c>
      <c r="AY128" s="303" t="s">
        <v>434</v>
      </c>
    </row>
    <row r="129" spans="1:51" s="282" customFormat="1" ht="12" customHeight="1">
      <c r="A129" s="440"/>
      <c r="B129" s="529"/>
      <c r="C129" s="532"/>
      <c r="D129" s="535"/>
      <c r="E129" s="304"/>
      <c r="F129" s="539"/>
      <c r="G129" s="540"/>
      <c r="H129" s="305" t="s">
        <v>435</v>
      </c>
      <c r="I129" s="306" t="str">
        <f>IFERROR(VLOOKUP(I128,'P1（シフト記号表）'!$B:$Z,23,FALSE),"")</f>
        <v/>
      </c>
      <c r="J129" s="306" t="str">
        <f>IFERROR(VLOOKUP(J128,'P1（シフト記号表）'!$B:$Z,23,FALSE),"")</f>
        <v/>
      </c>
      <c r="K129" s="306" t="str">
        <f>IFERROR(VLOOKUP(K128,'P1（シフト記号表）'!$B:$Z,23,FALSE),"")</f>
        <v/>
      </c>
      <c r="L129" s="306" t="str">
        <f>IFERROR(VLOOKUP(L128,'P1（シフト記号表）'!$B:$Z,23,FALSE),"")</f>
        <v/>
      </c>
      <c r="M129" s="306" t="str">
        <f>IFERROR(VLOOKUP(M128,'P1（シフト記号表）'!$B:$Z,23,FALSE),"")</f>
        <v/>
      </c>
      <c r="N129" s="306" t="str">
        <f>IFERROR(VLOOKUP(N128,'P1（シフト記号表）'!$B:$Z,23,FALSE),"")</f>
        <v/>
      </c>
      <c r="O129" s="306" t="str">
        <f>IFERROR(VLOOKUP(O128,'P1（シフト記号表）'!$B:$Z,23,FALSE),"")</f>
        <v/>
      </c>
      <c r="P129" s="306" t="str">
        <f>IFERROR(VLOOKUP(P128,'P1（シフト記号表）'!$B:$Z,23,FALSE),"")</f>
        <v/>
      </c>
      <c r="Q129" s="306" t="str">
        <f>IFERROR(VLOOKUP(Q128,'P1（シフト記号表）'!$B:$Z,23,FALSE),"")</f>
        <v/>
      </c>
      <c r="R129" s="306" t="str">
        <f>IFERROR(VLOOKUP(R128,'P1（シフト記号表）'!$B:$Z,23,FALSE),"")</f>
        <v/>
      </c>
      <c r="S129" s="306" t="str">
        <f>IFERROR(VLOOKUP(S128,'P1（シフト記号表）'!$B:$Z,23,FALSE),"")</f>
        <v/>
      </c>
      <c r="T129" s="306" t="str">
        <f>IFERROR(VLOOKUP(T128,'P1（シフト記号表）'!$B:$Z,23,FALSE),"")</f>
        <v/>
      </c>
      <c r="U129" s="306" t="str">
        <f>IFERROR(VLOOKUP(U128,'P1（シフト記号表）'!$B:$Z,23,FALSE),"")</f>
        <v/>
      </c>
      <c r="V129" s="306" t="str">
        <f>IFERROR(VLOOKUP(V128,'P1（シフト記号表）'!$B:$Z,23,FALSE),"")</f>
        <v/>
      </c>
      <c r="W129" s="306" t="str">
        <f>IFERROR(VLOOKUP(W128,'P1（シフト記号表）'!$B:$Z,23,FALSE),"")</f>
        <v/>
      </c>
      <c r="X129" s="306" t="str">
        <f>IFERROR(VLOOKUP(X128,'P1（シフト記号表）'!$B:$Z,23,FALSE),"")</f>
        <v/>
      </c>
      <c r="Y129" s="306" t="str">
        <f>IFERROR(VLOOKUP(Y128,'P1（シフト記号表）'!$B:$Z,23,FALSE),"")</f>
        <v/>
      </c>
      <c r="Z129" s="306" t="str">
        <f>IFERROR(VLOOKUP(Z128,'P1（シフト記号表）'!$B:$Z,23,FALSE),"")</f>
        <v/>
      </c>
      <c r="AA129" s="306" t="str">
        <f>IFERROR(VLOOKUP(AA128,'P1（シフト記号表）'!$B:$Z,23,FALSE),"")</f>
        <v/>
      </c>
      <c r="AB129" s="306" t="str">
        <f>IFERROR(VLOOKUP(AB128,'P1（シフト記号表）'!$B:$Z,23,FALSE),"")</f>
        <v/>
      </c>
      <c r="AC129" s="306" t="str">
        <f>IFERROR(VLOOKUP(AC128,'P1（シフト記号表）'!$B:$Z,23,FALSE),"")</f>
        <v/>
      </c>
      <c r="AD129" s="306" t="str">
        <f>IFERROR(VLOOKUP(AD128,'P1（シフト記号表）'!$B:$Z,23,FALSE),"")</f>
        <v/>
      </c>
      <c r="AE129" s="306" t="str">
        <f>IFERROR(VLOOKUP(AE128,'P1（シフト記号表）'!$B:$Z,23,FALSE),"")</f>
        <v/>
      </c>
      <c r="AF129" s="306" t="str">
        <f>IFERROR(VLOOKUP(AF128,'P1（シフト記号表）'!$B:$Z,23,FALSE),"")</f>
        <v/>
      </c>
      <c r="AG129" s="306" t="str">
        <f>IFERROR(VLOOKUP(AG128,'P1（シフト記号表）'!$B:$Z,23,FALSE),"")</f>
        <v/>
      </c>
      <c r="AH129" s="306" t="str">
        <f>IFERROR(VLOOKUP(AH128,'P1（シフト記号表）'!$B:$Z,23,FALSE),"")</f>
        <v/>
      </c>
      <c r="AI129" s="306" t="str">
        <f>IFERROR(VLOOKUP(AI128,'P1（シフト記号表）'!$B:$Z,23,FALSE),"")</f>
        <v/>
      </c>
      <c r="AJ129" s="306" t="str">
        <f>IFERROR(VLOOKUP(AJ128,'P1（シフト記号表）'!$B:$Z,23,FALSE),"")</f>
        <v/>
      </c>
      <c r="AK129" s="306" t="str">
        <f>IFERROR(VLOOKUP(AK128,'P1（シフト記号表）'!$B:$Z,23,FALSE),"")</f>
        <v/>
      </c>
      <c r="AL129" s="306" t="str">
        <f>IFERROR(VLOOKUP(AL128,'P1（シフト記号表）'!$B:$Z,23,FALSE),"")</f>
        <v/>
      </c>
      <c r="AM129" s="306" t="str">
        <f>IFERROR(VLOOKUP(AM128,'P1（シフト記号表）'!$B:$Z,23,FALSE),"")</f>
        <v/>
      </c>
      <c r="AN129" s="544"/>
      <c r="AO129" s="436"/>
      <c r="AP129" s="548"/>
      <c r="AQ129" s="549"/>
      <c r="AR129" s="436"/>
      <c r="AS129" s="436"/>
      <c r="AT129" s="438"/>
      <c r="AU129" s="307" t="str">
        <f>IFERROR(IF($D128="□",($AO128/$AK$6),($AO128/$AK$8)),"")</f>
        <v/>
      </c>
      <c r="AV129" s="307" t="str">
        <f>IFERROR(IF($D128="□",($AN128/$AO$6),($AN128/$AO$8)),"")</f>
        <v/>
      </c>
      <c r="AX129" s="307" t="s">
        <v>523</v>
      </c>
      <c r="AY129" s="307" t="s">
        <v>523</v>
      </c>
    </row>
    <row r="130" spans="1:51" s="282" customFormat="1" ht="12" customHeight="1">
      <c r="A130" s="441"/>
      <c r="B130" s="530"/>
      <c r="C130" s="533"/>
      <c r="D130" s="536"/>
      <c r="E130" s="304"/>
      <c r="F130" s="541"/>
      <c r="G130" s="542"/>
      <c r="H130" s="308"/>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309"/>
      <c r="AI130" s="309"/>
      <c r="AJ130" s="309"/>
      <c r="AK130" s="309"/>
      <c r="AL130" s="309"/>
      <c r="AM130" s="309"/>
      <c r="AN130" s="545"/>
      <c r="AO130" s="437"/>
      <c r="AP130" s="550"/>
      <c r="AQ130" s="551"/>
      <c r="AR130" s="437"/>
      <c r="AS130" s="437"/>
      <c r="AT130" s="438"/>
      <c r="AU130" s="310"/>
      <c r="AV130" s="310"/>
      <c r="AX130" s="310"/>
      <c r="AY130" s="310"/>
    </row>
    <row r="131" spans="1:51" s="282" customFormat="1" ht="12" customHeight="1">
      <c r="A131" s="439">
        <v>35</v>
      </c>
      <c r="B131" s="528"/>
      <c r="C131" s="531"/>
      <c r="D131" s="534" t="s">
        <v>429</v>
      </c>
      <c r="E131" s="299"/>
      <c r="F131" s="537"/>
      <c r="G131" s="538"/>
      <c r="H131" s="300" t="s">
        <v>430</v>
      </c>
      <c r="I131" s="301"/>
      <c r="J131" s="302"/>
      <c r="K131" s="302"/>
      <c r="L131" s="302"/>
      <c r="M131" s="302"/>
      <c r="N131" s="302"/>
      <c r="O131" s="302"/>
      <c r="P131" s="302"/>
      <c r="Q131" s="302"/>
      <c r="R131" s="302"/>
      <c r="S131" s="302"/>
      <c r="T131" s="302"/>
      <c r="U131" s="302"/>
      <c r="V131" s="302"/>
      <c r="W131" s="302"/>
      <c r="X131" s="302"/>
      <c r="Y131" s="302"/>
      <c r="Z131" s="302"/>
      <c r="AA131" s="302"/>
      <c r="AB131" s="302"/>
      <c r="AC131" s="302"/>
      <c r="AD131" s="302"/>
      <c r="AE131" s="302"/>
      <c r="AF131" s="302"/>
      <c r="AG131" s="302"/>
      <c r="AH131" s="302"/>
      <c r="AI131" s="302"/>
      <c r="AJ131" s="302"/>
      <c r="AK131" s="302"/>
      <c r="AL131" s="302"/>
      <c r="AM131" s="302"/>
      <c r="AN131" s="543">
        <f>+SUM(I132:AM133)</f>
        <v>0</v>
      </c>
      <c r="AO131" s="435">
        <f>IF($AN$3="４週",AN131/4,AN131/(DAY(EOMONTH($I$21,0))/7))</f>
        <v>0</v>
      </c>
      <c r="AP131" s="546"/>
      <c r="AQ131" s="547"/>
      <c r="AR131" s="435" t="str">
        <f>IF($AN$3="４週",AU132,AV132)</f>
        <v/>
      </c>
      <c r="AS131" s="435"/>
      <c r="AT131" s="438"/>
      <c r="AU131" s="303" t="s">
        <v>431</v>
      </c>
      <c r="AV131" s="303" t="s">
        <v>432</v>
      </c>
      <c r="AX131" s="303" t="s">
        <v>433</v>
      </c>
      <c r="AY131" s="303" t="s">
        <v>434</v>
      </c>
    </row>
    <row r="132" spans="1:51" s="282" customFormat="1" ht="12" customHeight="1">
      <c r="A132" s="440"/>
      <c r="B132" s="529"/>
      <c r="C132" s="532"/>
      <c r="D132" s="535"/>
      <c r="E132" s="304"/>
      <c r="F132" s="539"/>
      <c r="G132" s="540"/>
      <c r="H132" s="305" t="s">
        <v>435</v>
      </c>
      <c r="I132" s="306" t="str">
        <f>IFERROR(VLOOKUP(I131,'P1（シフト記号表）'!$B:$Z,23,FALSE),"")</f>
        <v/>
      </c>
      <c r="J132" s="306" t="str">
        <f>IFERROR(VLOOKUP(J131,'P1（シフト記号表）'!$B:$Z,23,FALSE),"")</f>
        <v/>
      </c>
      <c r="K132" s="306" t="str">
        <f>IFERROR(VLOOKUP(K131,'P1（シフト記号表）'!$B:$Z,23,FALSE),"")</f>
        <v/>
      </c>
      <c r="L132" s="306" t="str">
        <f>IFERROR(VLOOKUP(L131,'P1（シフト記号表）'!$B:$Z,23,FALSE),"")</f>
        <v/>
      </c>
      <c r="M132" s="306" t="str">
        <f>IFERROR(VLOOKUP(M131,'P1（シフト記号表）'!$B:$Z,23,FALSE),"")</f>
        <v/>
      </c>
      <c r="N132" s="306" t="str">
        <f>IFERROR(VLOOKUP(N131,'P1（シフト記号表）'!$B:$Z,23,FALSE),"")</f>
        <v/>
      </c>
      <c r="O132" s="306" t="str">
        <f>IFERROR(VLOOKUP(O131,'P1（シフト記号表）'!$B:$Z,23,FALSE),"")</f>
        <v/>
      </c>
      <c r="P132" s="306" t="str">
        <f>IFERROR(VLOOKUP(P131,'P1（シフト記号表）'!$B:$Z,23,FALSE),"")</f>
        <v/>
      </c>
      <c r="Q132" s="306" t="str">
        <f>IFERROR(VLOOKUP(Q131,'P1（シフト記号表）'!$B:$Z,23,FALSE),"")</f>
        <v/>
      </c>
      <c r="R132" s="306" t="str">
        <f>IFERROR(VLOOKUP(R131,'P1（シフト記号表）'!$B:$Z,23,FALSE),"")</f>
        <v/>
      </c>
      <c r="S132" s="306" t="str">
        <f>IFERROR(VLOOKUP(S131,'P1（シフト記号表）'!$B:$Z,23,FALSE),"")</f>
        <v/>
      </c>
      <c r="T132" s="306" t="str">
        <f>IFERROR(VLOOKUP(T131,'P1（シフト記号表）'!$B:$Z,23,FALSE),"")</f>
        <v/>
      </c>
      <c r="U132" s="306" t="str">
        <f>IFERROR(VLOOKUP(U131,'P1（シフト記号表）'!$B:$Z,23,FALSE),"")</f>
        <v/>
      </c>
      <c r="V132" s="306" t="str">
        <f>IFERROR(VLOOKUP(V131,'P1（シフト記号表）'!$B:$Z,23,FALSE),"")</f>
        <v/>
      </c>
      <c r="W132" s="306" t="str">
        <f>IFERROR(VLOOKUP(W131,'P1（シフト記号表）'!$B:$Z,23,FALSE),"")</f>
        <v/>
      </c>
      <c r="X132" s="306" t="str">
        <f>IFERROR(VLOOKUP(X131,'P1（シフト記号表）'!$B:$Z,23,FALSE),"")</f>
        <v/>
      </c>
      <c r="Y132" s="306" t="str">
        <f>IFERROR(VLOOKUP(Y131,'P1（シフト記号表）'!$B:$Z,23,FALSE),"")</f>
        <v/>
      </c>
      <c r="Z132" s="306" t="str">
        <f>IFERROR(VLOOKUP(Z131,'P1（シフト記号表）'!$B:$Z,23,FALSE),"")</f>
        <v/>
      </c>
      <c r="AA132" s="306" t="str">
        <f>IFERROR(VLOOKUP(AA131,'P1（シフト記号表）'!$B:$Z,23,FALSE),"")</f>
        <v/>
      </c>
      <c r="AB132" s="306" t="str">
        <f>IFERROR(VLOOKUP(AB131,'P1（シフト記号表）'!$B:$Z,23,FALSE),"")</f>
        <v/>
      </c>
      <c r="AC132" s="306" t="str">
        <f>IFERROR(VLOOKUP(AC131,'P1（シフト記号表）'!$B:$Z,23,FALSE),"")</f>
        <v/>
      </c>
      <c r="AD132" s="306" t="str">
        <f>IFERROR(VLOOKUP(AD131,'P1（シフト記号表）'!$B:$Z,23,FALSE),"")</f>
        <v/>
      </c>
      <c r="AE132" s="306" t="str">
        <f>IFERROR(VLOOKUP(AE131,'P1（シフト記号表）'!$B:$Z,23,FALSE),"")</f>
        <v/>
      </c>
      <c r="AF132" s="306" t="str">
        <f>IFERROR(VLOOKUP(AF131,'P1（シフト記号表）'!$B:$Z,23,FALSE),"")</f>
        <v/>
      </c>
      <c r="AG132" s="306" t="str">
        <f>IFERROR(VLOOKUP(AG131,'P1（シフト記号表）'!$B:$Z,23,FALSE),"")</f>
        <v/>
      </c>
      <c r="AH132" s="306" t="str">
        <f>IFERROR(VLOOKUP(AH131,'P1（シフト記号表）'!$B:$Z,23,FALSE),"")</f>
        <v/>
      </c>
      <c r="AI132" s="306" t="str">
        <f>IFERROR(VLOOKUP(AI131,'P1（シフト記号表）'!$B:$Z,23,FALSE),"")</f>
        <v/>
      </c>
      <c r="AJ132" s="306" t="str">
        <f>IFERROR(VLOOKUP(AJ131,'P1（シフト記号表）'!$B:$Z,23,FALSE),"")</f>
        <v/>
      </c>
      <c r="AK132" s="306" t="str">
        <f>IFERROR(VLOOKUP(AK131,'P1（シフト記号表）'!$B:$Z,23,FALSE),"")</f>
        <v/>
      </c>
      <c r="AL132" s="306" t="str">
        <f>IFERROR(VLOOKUP(AL131,'P1（シフト記号表）'!$B:$Z,23,FALSE),"")</f>
        <v/>
      </c>
      <c r="AM132" s="306" t="str">
        <f>IFERROR(VLOOKUP(AM131,'P1（シフト記号表）'!$B:$Z,23,FALSE),"")</f>
        <v/>
      </c>
      <c r="AN132" s="544"/>
      <c r="AO132" s="436"/>
      <c r="AP132" s="548"/>
      <c r="AQ132" s="549"/>
      <c r="AR132" s="436"/>
      <c r="AS132" s="436"/>
      <c r="AT132" s="438"/>
      <c r="AU132" s="307" t="str">
        <f>IFERROR(IF($D131="□",($AO131/$AK$6),($AO131/$AK$8)),"")</f>
        <v/>
      </c>
      <c r="AV132" s="307" t="str">
        <f>IFERROR(IF($D131="□",($AN131/$AO$6),($AN131/$AO$8)),"")</f>
        <v/>
      </c>
      <c r="AX132" s="307" t="s">
        <v>523</v>
      </c>
      <c r="AY132" s="307" t="s">
        <v>523</v>
      </c>
    </row>
    <row r="133" spans="1:51" s="282" customFormat="1" ht="12" customHeight="1">
      <c r="A133" s="441"/>
      <c r="B133" s="530"/>
      <c r="C133" s="533"/>
      <c r="D133" s="536"/>
      <c r="E133" s="304"/>
      <c r="F133" s="541"/>
      <c r="G133" s="542"/>
      <c r="H133" s="308"/>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545"/>
      <c r="AO133" s="437"/>
      <c r="AP133" s="550"/>
      <c r="AQ133" s="551"/>
      <c r="AR133" s="437"/>
      <c r="AS133" s="437"/>
      <c r="AT133" s="438"/>
      <c r="AU133" s="310"/>
      <c r="AV133" s="310"/>
      <c r="AX133" s="310"/>
      <c r="AY133" s="310"/>
    </row>
    <row r="134" spans="1:51" s="282" customFormat="1" ht="12" customHeight="1">
      <c r="A134" s="439">
        <v>36</v>
      </c>
      <c r="B134" s="528"/>
      <c r="C134" s="531"/>
      <c r="D134" s="534" t="s">
        <v>429</v>
      </c>
      <c r="E134" s="299"/>
      <c r="F134" s="537"/>
      <c r="G134" s="538"/>
      <c r="H134" s="300" t="s">
        <v>430</v>
      </c>
      <c r="I134" s="301"/>
      <c r="J134" s="302"/>
      <c r="K134" s="302"/>
      <c r="L134" s="302"/>
      <c r="M134" s="302"/>
      <c r="N134" s="302"/>
      <c r="O134" s="302"/>
      <c r="P134" s="302"/>
      <c r="Q134" s="302"/>
      <c r="R134" s="302"/>
      <c r="S134" s="302"/>
      <c r="T134" s="302"/>
      <c r="U134" s="302"/>
      <c r="V134" s="302"/>
      <c r="W134" s="302"/>
      <c r="X134" s="302"/>
      <c r="Y134" s="302"/>
      <c r="Z134" s="302"/>
      <c r="AA134" s="302"/>
      <c r="AB134" s="302"/>
      <c r="AC134" s="302"/>
      <c r="AD134" s="302"/>
      <c r="AE134" s="302"/>
      <c r="AF134" s="302"/>
      <c r="AG134" s="302"/>
      <c r="AH134" s="302"/>
      <c r="AI134" s="302"/>
      <c r="AJ134" s="302"/>
      <c r="AK134" s="302"/>
      <c r="AL134" s="302"/>
      <c r="AM134" s="302"/>
      <c r="AN134" s="543">
        <f>+SUM(I135:AM136)</f>
        <v>0</v>
      </c>
      <c r="AO134" s="435">
        <f>IF($AN$3="４週",AN134/4,AN134/(DAY(EOMONTH($I$21,0))/7))</f>
        <v>0</v>
      </c>
      <c r="AP134" s="546"/>
      <c r="AQ134" s="547"/>
      <c r="AR134" s="435" t="str">
        <f>IF($AN$3="４週",AU135,AV135)</f>
        <v/>
      </c>
      <c r="AS134" s="435"/>
      <c r="AT134" s="438"/>
      <c r="AU134" s="303" t="s">
        <v>431</v>
      </c>
      <c r="AV134" s="303" t="s">
        <v>432</v>
      </c>
      <c r="AX134" s="303" t="s">
        <v>433</v>
      </c>
      <c r="AY134" s="303" t="s">
        <v>434</v>
      </c>
    </row>
    <row r="135" spans="1:51" s="282" customFormat="1" ht="12" customHeight="1">
      <c r="A135" s="440"/>
      <c r="B135" s="529"/>
      <c r="C135" s="532"/>
      <c r="D135" s="535"/>
      <c r="E135" s="304"/>
      <c r="F135" s="539"/>
      <c r="G135" s="540"/>
      <c r="H135" s="305" t="s">
        <v>435</v>
      </c>
      <c r="I135" s="306" t="str">
        <f>IFERROR(VLOOKUP(I134,'P1（シフト記号表）'!$B:$Z,23,FALSE),"")</f>
        <v/>
      </c>
      <c r="J135" s="306" t="str">
        <f>IFERROR(VLOOKUP(J134,'P1（シフト記号表）'!$B:$Z,23,FALSE),"")</f>
        <v/>
      </c>
      <c r="K135" s="306" t="str">
        <f>IFERROR(VLOOKUP(K134,'P1（シフト記号表）'!$B:$Z,23,FALSE),"")</f>
        <v/>
      </c>
      <c r="L135" s="306" t="str">
        <f>IFERROR(VLOOKUP(L134,'P1（シフト記号表）'!$B:$Z,23,FALSE),"")</f>
        <v/>
      </c>
      <c r="M135" s="306" t="str">
        <f>IFERROR(VLOOKUP(M134,'P1（シフト記号表）'!$B:$Z,23,FALSE),"")</f>
        <v/>
      </c>
      <c r="N135" s="306" t="str">
        <f>IFERROR(VLOOKUP(N134,'P1（シフト記号表）'!$B:$Z,23,FALSE),"")</f>
        <v/>
      </c>
      <c r="O135" s="306" t="str">
        <f>IFERROR(VLOOKUP(O134,'P1（シフト記号表）'!$B:$Z,23,FALSE),"")</f>
        <v/>
      </c>
      <c r="P135" s="306" t="str">
        <f>IFERROR(VLOOKUP(P134,'P1（シフト記号表）'!$B:$Z,23,FALSE),"")</f>
        <v/>
      </c>
      <c r="Q135" s="306" t="str">
        <f>IFERROR(VLOOKUP(Q134,'P1（シフト記号表）'!$B:$Z,23,FALSE),"")</f>
        <v/>
      </c>
      <c r="R135" s="306" t="str">
        <f>IFERROR(VLOOKUP(R134,'P1（シフト記号表）'!$B:$Z,23,FALSE),"")</f>
        <v/>
      </c>
      <c r="S135" s="306" t="str">
        <f>IFERROR(VLOOKUP(S134,'P1（シフト記号表）'!$B:$Z,23,FALSE),"")</f>
        <v/>
      </c>
      <c r="T135" s="306" t="str">
        <f>IFERROR(VLOOKUP(T134,'P1（シフト記号表）'!$B:$Z,23,FALSE),"")</f>
        <v/>
      </c>
      <c r="U135" s="306" t="str">
        <f>IFERROR(VLOOKUP(U134,'P1（シフト記号表）'!$B:$Z,23,FALSE),"")</f>
        <v/>
      </c>
      <c r="V135" s="306" t="str">
        <f>IFERROR(VLOOKUP(V134,'P1（シフト記号表）'!$B:$Z,23,FALSE),"")</f>
        <v/>
      </c>
      <c r="W135" s="306" t="str">
        <f>IFERROR(VLOOKUP(W134,'P1（シフト記号表）'!$B:$Z,23,FALSE),"")</f>
        <v/>
      </c>
      <c r="X135" s="306" t="str">
        <f>IFERROR(VLOOKUP(X134,'P1（シフト記号表）'!$B:$Z,23,FALSE),"")</f>
        <v/>
      </c>
      <c r="Y135" s="306" t="str">
        <f>IFERROR(VLOOKUP(Y134,'P1（シフト記号表）'!$B:$Z,23,FALSE),"")</f>
        <v/>
      </c>
      <c r="Z135" s="306" t="str">
        <f>IFERROR(VLOOKUP(Z134,'P1（シフト記号表）'!$B:$Z,23,FALSE),"")</f>
        <v/>
      </c>
      <c r="AA135" s="306" t="str">
        <f>IFERROR(VLOOKUP(AA134,'P1（シフト記号表）'!$B:$Z,23,FALSE),"")</f>
        <v/>
      </c>
      <c r="AB135" s="306" t="str">
        <f>IFERROR(VLOOKUP(AB134,'P1（シフト記号表）'!$B:$Z,23,FALSE),"")</f>
        <v/>
      </c>
      <c r="AC135" s="306" t="str">
        <f>IFERROR(VLOOKUP(AC134,'P1（シフト記号表）'!$B:$Z,23,FALSE),"")</f>
        <v/>
      </c>
      <c r="AD135" s="306" t="str">
        <f>IFERROR(VLOOKUP(AD134,'P1（シフト記号表）'!$B:$Z,23,FALSE),"")</f>
        <v/>
      </c>
      <c r="AE135" s="306" t="str">
        <f>IFERROR(VLOOKUP(AE134,'P1（シフト記号表）'!$B:$Z,23,FALSE),"")</f>
        <v/>
      </c>
      <c r="AF135" s="306" t="str">
        <f>IFERROR(VLOOKUP(AF134,'P1（シフト記号表）'!$B:$Z,23,FALSE),"")</f>
        <v/>
      </c>
      <c r="AG135" s="306" t="str">
        <f>IFERROR(VLOOKUP(AG134,'P1（シフト記号表）'!$B:$Z,23,FALSE),"")</f>
        <v/>
      </c>
      <c r="AH135" s="306" t="str">
        <f>IFERROR(VLOOKUP(AH134,'P1（シフト記号表）'!$B:$Z,23,FALSE),"")</f>
        <v/>
      </c>
      <c r="AI135" s="306" t="str">
        <f>IFERROR(VLOOKUP(AI134,'P1（シフト記号表）'!$B:$Z,23,FALSE),"")</f>
        <v/>
      </c>
      <c r="AJ135" s="306" t="str">
        <f>IFERROR(VLOOKUP(AJ134,'P1（シフト記号表）'!$B:$Z,23,FALSE),"")</f>
        <v/>
      </c>
      <c r="AK135" s="306" t="str">
        <f>IFERROR(VLOOKUP(AK134,'P1（シフト記号表）'!$B:$Z,23,FALSE),"")</f>
        <v/>
      </c>
      <c r="AL135" s="306" t="str">
        <f>IFERROR(VLOOKUP(AL134,'P1（シフト記号表）'!$B:$Z,23,FALSE),"")</f>
        <v/>
      </c>
      <c r="AM135" s="306" t="str">
        <f>IFERROR(VLOOKUP(AM134,'P1（シフト記号表）'!$B:$Z,23,FALSE),"")</f>
        <v/>
      </c>
      <c r="AN135" s="544"/>
      <c r="AO135" s="436"/>
      <c r="AP135" s="548"/>
      <c r="AQ135" s="549"/>
      <c r="AR135" s="436"/>
      <c r="AS135" s="436"/>
      <c r="AT135" s="438"/>
      <c r="AU135" s="307" t="str">
        <f>IFERROR(IF($D134="□",($AO134/$AK$6),($AO134/$AK$8)),"")</f>
        <v/>
      </c>
      <c r="AV135" s="307" t="str">
        <f>IFERROR(IF($D134="□",($AN134/$AO$6),($AN134/$AO$8)),"")</f>
        <v/>
      </c>
      <c r="AX135" s="307" t="s">
        <v>523</v>
      </c>
      <c r="AY135" s="307" t="s">
        <v>523</v>
      </c>
    </row>
    <row r="136" spans="1:51" s="282" customFormat="1" ht="12" customHeight="1">
      <c r="A136" s="441"/>
      <c r="B136" s="530"/>
      <c r="C136" s="533"/>
      <c r="D136" s="536"/>
      <c r="E136" s="304"/>
      <c r="F136" s="541"/>
      <c r="G136" s="542"/>
      <c r="H136" s="308"/>
      <c r="I136" s="309"/>
      <c r="J136" s="309"/>
      <c r="K136" s="309"/>
      <c r="L136" s="309"/>
      <c r="M136" s="309"/>
      <c r="N136" s="309"/>
      <c r="O136" s="309"/>
      <c r="P136" s="309"/>
      <c r="Q136" s="309"/>
      <c r="R136" s="309"/>
      <c r="S136" s="309"/>
      <c r="T136" s="309"/>
      <c r="U136" s="309"/>
      <c r="V136" s="309"/>
      <c r="W136" s="309"/>
      <c r="X136" s="309"/>
      <c r="Y136" s="309"/>
      <c r="Z136" s="309"/>
      <c r="AA136" s="309"/>
      <c r="AB136" s="309"/>
      <c r="AC136" s="309"/>
      <c r="AD136" s="309"/>
      <c r="AE136" s="309"/>
      <c r="AF136" s="309"/>
      <c r="AG136" s="309"/>
      <c r="AH136" s="309"/>
      <c r="AI136" s="309"/>
      <c r="AJ136" s="309"/>
      <c r="AK136" s="309"/>
      <c r="AL136" s="309"/>
      <c r="AM136" s="309"/>
      <c r="AN136" s="545"/>
      <c r="AO136" s="437"/>
      <c r="AP136" s="550"/>
      <c r="AQ136" s="551"/>
      <c r="AR136" s="437"/>
      <c r="AS136" s="437"/>
      <c r="AT136" s="438"/>
      <c r="AU136" s="310"/>
      <c r="AV136" s="310"/>
      <c r="AX136" s="310"/>
      <c r="AY136" s="310"/>
    </row>
    <row r="137" spans="1:51" s="282" customFormat="1" ht="12" customHeight="1">
      <c r="A137" s="439">
        <v>37</v>
      </c>
      <c r="B137" s="528"/>
      <c r="C137" s="568"/>
      <c r="D137" s="534" t="s">
        <v>429</v>
      </c>
      <c r="E137" s="299"/>
      <c r="F137" s="537"/>
      <c r="G137" s="538"/>
      <c r="H137" s="300" t="s">
        <v>430</v>
      </c>
      <c r="I137" s="301"/>
      <c r="J137" s="302"/>
      <c r="K137" s="302"/>
      <c r="L137" s="302"/>
      <c r="M137" s="302"/>
      <c r="N137" s="302"/>
      <c r="O137" s="302"/>
      <c r="P137" s="302"/>
      <c r="Q137" s="302"/>
      <c r="R137" s="302"/>
      <c r="S137" s="302"/>
      <c r="T137" s="302"/>
      <c r="U137" s="302"/>
      <c r="V137" s="302"/>
      <c r="W137" s="302"/>
      <c r="X137" s="302"/>
      <c r="Y137" s="302"/>
      <c r="Z137" s="302"/>
      <c r="AA137" s="302"/>
      <c r="AB137" s="302"/>
      <c r="AC137" s="302"/>
      <c r="AD137" s="302"/>
      <c r="AE137" s="302"/>
      <c r="AF137" s="302"/>
      <c r="AG137" s="302"/>
      <c r="AH137" s="302"/>
      <c r="AI137" s="302"/>
      <c r="AJ137" s="302"/>
      <c r="AK137" s="302"/>
      <c r="AL137" s="302"/>
      <c r="AM137" s="302"/>
      <c r="AN137" s="543">
        <f>+SUM(I138:AM139)</f>
        <v>0</v>
      </c>
      <c r="AO137" s="435">
        <f>IF($AN$3="４週",AN137/4,AN137/(DAY(EOMONTH($I$21,0))/7))</f>
        <v>0</v>
      </c>
      <c r="AP137" s="546"/>
      <c r="AQ137" s="547"/>
      <c r="AR137" s="435" t="str">
        <f>IF($AN$3="４週",AU138,AV138)</f>
        <v/>
      </c>
      <c r="AS137" s="435"/>
      <c r="AT137" s="438"/>
      <c r="AU137" s="303" t="s">
        <v>431</v>
      </c>
      <c r="AV137" s="303" t="s">
        <v>432</v>
      </c>
      <c r="AX137" s="303" t="s">
        <v>433</v>
      </c>
      <c r="AY137" s="303" t="s">
        <v>434</v>
      </c>
    </row>
    <row r="138" spans="1:51" s="282" customFormat="1" ht="12" customHeight="1">
      <c r="A138" s="440"/>
      <c r="B138" s="529"/>
      <c r="C138" s="569"/>
      <c r="D138" s="535"/>
      <c r="E138" s="304"/>
      <c r="F138" s="539"/>
      <c r="G138" s="540"/>
      <c r="H138" s="305" t="s">
        <v>435</v>
      </c>
      <c r="I138" s="306" t="str">
        <f>IFERROR(VLOOKUP(I137,'P1（シフト記号表）'!$B:$Z,23,FALSE),"")</f>
        <v/>
      </c>
      <c r="J138" s="306" t="str">
        <f>IFERROR(VLOOKUP(J137,'P1（シフト記号表）'!$B:$Z,23,FALSE),"")</f>
        <v/>
      </c>
      <c r="K138" s="306" t="str">
        <f>IFERROR(VLOOKUP(K137,'P1（シフト記号表）'!$B:$Z,23,FALSE),"")</f>
        <v/>
      </c>
      <c r="L138" s="306" t="str">
        <f>IFERROR(VLOOKUP(L137,'P1（シフト記号表）'!$B:$Z,23,FALSE),"")</f>
        <v/>
      </c>
      <c r="M138" s="306" t="str">
        <f>IFERROR(VLOOKUP(M137,'P1（シフト記号表）'!$B:$Z,23,FALSE),"")</f>
        <v/>
      </c>
      <c r="N138" s="306" t="str">
        <f>IFERROR(VLOOKUP(N137,'P1（シフト記号表）'!$B:$Z,23,FALSE),"")</f>
        <v/>
      </c>
      <c r="O138" s="306" t="str">
        <f>IFERROR(VLOOKUP(O137,'P1（シフト記号表）'!$B:$Z,23,FALSE),"")</f>
        <v/>
      </c>
      <c r="P138" s="306" t="str">
        <f>IFERROR(VLOOKUP(P137,'P1（シフト記号表）'!$B:$Z,23,FALSE),"")</f>
        <v/>
      </c>
      <c r="Q138" s="306" t="str">
        <f>IFERROR(VLOOKUP(Q137,'P1（シフト記号表）'!$B:$Z,23,FALSE),"")</f>
        <v/>
      </c>
      <c r="R138" s="306" t="str">
        <f>IFERROR(VLOOKUP(R137,'P1（シフト記号表）'!$B:$Z,23,FALSE),"")</f>
        <v/>
      </c>
      <c r="S138" s="306" t="str">
        <f>IFERROR(VLOOKUP(S137,'P1（シフト記号表）'!$B:$Z,23,FALSE),"")</f>
        <v/>
      </c>
      <c r="T138" s="306" t="str">
        <f>IFERROR(VLOOKUP(T137,'P1（シフト記号表）'!$B:$Z,23,FALSE),"")</f>
        <v/>
      </c>
      <c r="U138" s="306" t="str">
        <f>IFERROR(VLOOKUP(U137,'P1（シフト記号表）'!$B:$Z,23,FALSE),"")</f>
        <v/>
      </c>
      <c r="V138" s="306" t="str">
        <f>IFERROR(VLOOKUP(V137,'P1（シフト記号表）'!$B:$Z,23,FALSE),"")</f>
        <v/>
      </c>
      <c r="W138" s="306" t="str">
        <f>IFERROR(VLOOKUP(W137,'P1（シフト記号表）'!$B:$Z,23,FALSE),"")</f>
        <v/>
      </c>
      <c r="X138" s="306" t="str">
        <f>IFERROR(VLOOKUP(X137,'P1（シフト記号表）'!$B:$Z,23,FALSE),"")</f>
        <v/>
      </c>
      <c r="Y138" s="306" t="str">
        <f>IFERROR(VLOOKUP(Y137,'P1（シフト記号表）'!$B:$Z,23,FALSE),"")</f>
        <v/>
      </c>
      <c r="Z138" s="306" t="str">
        <f>IFERROR(VLOOKUP(Z137,'P1（シフト記号表）'!$B:$Z,23,FALSE),"")</f>
        <v/>
      </c>
      <c r="AA138" s="306" t="str">
        <f>IFERROR(VLOOKUP(AA137,'P1（シフト記号表）'!$B:$Z,23,FALSE),"")</f>
        <v/>
      </c>
      <c r="AB138" s="306" t="str">
        <f>IFERROR(VLOOKUP(AB137,'P1（シフト記号表）'!$B:$Z,23,FALSE),"")</f>
        <v/>
      </c>
      <c r="AC138" s="306" t="str">
        <f>IFERROR(VLOOKUP(AC137,'P1（シフト記号表）'!$B:$Z,23,FALSE),"")</f>
        <v/>
      </c>
      <c r="AD138" s="306" t="str">
        <f>IFERROR(VLOOKUP(AD137,'P1（シフト記号表）'!$B:$Z,23,FALSE),"")</f>
        <v/>
      </c>
      <c r="AE138" s="306" t="str">
        <f>IFERROR(VLOOKUP(AE137,'P1（シフト記号表）'!$B:$Z,23,FALSE),"")</f>
        <v/>
      </c>
      <c r="AF138" s="306" t="str">
        <f>IFERROR(VLOOKUP(AF137,'P1（シフト記号表）'!$B:$Z,23,FALSE),"")</f>
        <v/>
      </c>
      <c r="AG138" s="306" t="str">
        <f>IFERROR(VLOOKUP(AG137,'P1（シフト記号表）'!$B:$Z,23,FALSE),"")</f>
        <v/>
      </c>
      <c r="AH138" s="306" t="str">
        <f>IFERROR(VLOOKUP(AH137,'P1（シフト記号表）'!$B:$Z,23,FALSE),"")</f>
        <v/>
      </c>
      <c r="AI138" s="306" t="str">
        <f>IFERROR(VLOOKUP(AI137,'P1（シフト記号表）'!$B:$Z,23,FALSE),"")</f>
        <v/>
      </c>
      <c r="AJ138" s="306" t="str">
        <f>IFERROR(VLOOKUP(AJ137,'P1（シフト記号表）'!$B:$Z,23,FALSE),"")</f>
        <v/>
      </c>
      <c r="AK138" s="306" t="str">
        <f>IFERROR(VLOOKUP(AK137,'P1（シフト記号表）'!$B:$Z,23,FALSE),"")</f>
        <v/>
      </c>
      <c r="AL138" s="306" t="str">
        <f>IFERROR(VLOOKUP(AL137,'P1（シフト記号表）'!$B:$Z,23,FALSE),"")</f>
        <v/>
      </c>
      <c r="AM138" s="306" t="str">
        <f>IFERROR(VLOOKUP(AM137,'P1（シフト記号表）'!$B:$Z,23,FALSE),"")</f>
        <v/>
      </c>
      <c r="AN138" s="544"/>
      <c r="AO138" s="436"/>
      <c r="AP138" s="548"/>
      <c r="AQ138" s="549"/>
      <c r="AR138" s="436"/>
      <c r="AS138" s="436"/>
      <c r="AT138" s="438"/>
      <c r="AU138" s="307" t="str">
        <f>IFERROR(IF($D137="□",($AO137/$AK$6),($AO137/$AK$8)),"")</f>
        <v/>
      </c>
      <c r="AV138" s="307" t="str">
        <f>IFERROR(IF($D137="□",($AN137/$AO$6),($AN137/$AO$8)),"")</f>
        <v/>
      </c>
      <c r="AX138" s="307" t="s">
        <v>523</v>
      </c>
      <c r="AY138" s="307" t="s">
        <v>523</v>
      </c>
    </row>
    <row r="139" spans="1:51" s="282" customFormat="1" ht="12" customHeight="1">
      <c r="A139" s="441"/>
      <c r="B139" s="530"/>
      <c r="C139" s="570"/>
      <c r="D139" s="536"/>
      <c r="E139" s="304"/>
      <c r="F139" s="541"/>
      <c r="G139" s="542"/>
      <c r="H139" s="308"/>
      <c r="I139" s="309"/>
      <c r="J139" s="309"/>
      <c r="K139" s="309"/>
      <c r="L139" s="309"/>
      <c r="M139" s="309"/>
      <c r="N139" s="309"/>
      <c r="O139" s="309"/>
      <c r="P139" s="309"/>
      <c r="Q139" s="309"/>
      <c r="R139" s="309"/>
      <c r="S139" s="309"/>
      <c r="T139" s="309"/>
      <c r="U139" s="309"/>
      <c r="V139" s="309"/>
      <c r="W139" s="309"/>
      <c r="X139" s="309"/>
      <c r="Y139" s="309"/>
      <c r="Z139" s="309"/>
      <c r="AA139" s="309"/>
      <c r="AB139" s="309"/>
      <c r="AC139" s="309"/>
      <c r="AD139" s="309"/>
      <c r="AE139" s="309"/>
      <c r="AF139" s="309"/>
      <c r="AG139" s="309"/>
      <c r="AH139" s="309"/>
      <c r="AI139" s="309"/>
      <c r="AJ139" s="309"/>
      <c r="AK139" s="309"/>
      <c r="AL139" s="309"/>
      <c r="AM139" s="309"/>
      <c r="AN139" s="545"/>
      <c r="AO139" s="437"/>
      <c r="AP139" s="550"/>
      <c r="AQ139" s="551"/>
      <c r="AR139" s="437"/>
      <c r="AS139" s="437"/>
      <c r="AT139" s="438"/>
      <c r="AU139" s="310"/>
      <c r="AV139" s="310"/>
      <c r="AX139" s="310"/>
      <c r="AY139" s="310"/>
    </row>
    <row r="140" spans="1:51" s="282" customFormat="1" ht="12" customHeight="1">
      <c r="A140" s="439">
        <v>38</v>
      </c>
      <c r="B140" s="528"/>
      <c r="C140" s="531"/>
      <c r="D140" s="534" t="s">
        <v>429</v>
      </c>
      <c r="E140" s="299"/>
      <c r="F140" s="537"/>
      <c r="G140" s="538"/>
      <c r="H140" s="300" t="s">
        <v>430</v>
      </c>
      <c r="I140" s="301"/>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543">
        <f>+SUM(I141:AM142)</f>
        <v>0</v>
      </c>
      <c r="AO140" s="435">
        <f>IF($AN$3="４週",AN140/4,AN140/(DAY(EOMONTH($I$21,0))/7))</f>
        <v>0</v>
      </c>
      <c r="AP140" s="546"/>
      <c r="AQ140" s="547"/>
      <c r="AR140" s="435" t="str">
        <f>IF($AN$3="４週",AU141,AV141)</f>
        <v/>
      </c>
      <c r="AS140" s="435"/>
      <c r="AT140" s="438"/>
      <c r="AU140" s="303" t="s">
        <v>431</v>
      </c>
      <c r="AV140" s="303" t="s">
        <v>432</v>
      </c>
      <c r="AX140" s="303" t="s">
        <v>433</v>
      </c>
      <c r="AY140" s="303" t="s">
        <v>434</v>
      </c>
    </row>
    <row r="141" spans="1:51" s="282" customFormat="1" ht="12" customHeight="1">
      <c r="A141" s="440"/>
      <c r="B141" s="529"/>
      <c r="C141" s="532"/>
      <c r="D141" s="535"/>
      <c r="E141" s="304"/>
      <c r="F141" s="539"/>
      <c r="G141" s="540"/>
      <c r="H141" s="305" t="s">
        <v>435</v>
      </c>
      <c r="I141" s="306" t="str">
        <f>IFERROR(VLOOKUP(I140,'P1（シフト記号表）'!$B:$Z,23,FALSE),"")</f>
        <v/>
      </c>
      <c r="J141" s="306" t="str">
        <f>IFERROR(VLOOKUP(J140,'P1（シフト記号表）'!$B:$Z,23,FALSE),"")</f>
        <v/>
      </c>
      <c r="K141" s="306" t="str">
        <f>IFERROR(VLOOKUP(K140,'P1（シフト記号表）'!$B:$Z,23,FALSE),"")</f>
        <v/>
      </c>
      <c r="L141" s="306" t="str">
        <f>IFERROR(VLOOKUP(L140,'P1（シフト記号表）'!$B:$Z,23,FALSE),"")</f>
        <v/>
      </c>
      <c r="M141" s="306" t="str">
        <f>IFERROR(VLOOKUP(M140,'P1（シフト記号表）'!$B:$Z,23,FALSE),"")</f>
        <v/>
      </c>
      <c r="N141" s="306" t="str">
        <f>IFERROR(VLOOKUP(N140,'P1（シフト記号表）'!$B:$Z,23,FALSE),"")</f>
        <v/>
      </c>
      <c r="O141" s="306" t="str">
        <f>IFERROR(VLOOKUP(O140,'P1（シフト記号表）'!$B:$Z,23,FALSE),"")</f>
        <v/>
      </c>
      <c r="P141" s="306" t="str">
        <f>IFERROR(VLOOKUP(P140,'P1（シフト記号表）'!$B:$Z,23,FALSE),"")</f>
        <v/>
      </c>
      <c r="Q141" s="306" t="str">
        <f>IFERROR(VLOOKUP(Q140,'P1（シフト記号表）'!$B:$Z,23,FALSE),"")</f>
        <v/>
      </c>
      <c r="R141" s="306" t="str">
        <f>IFERROR(VLOOKUP(R140,'P1（シフト記号表）'!$B:$Z,23,FALSE),"")</f>
        <v/>
      </c>
      <c r="S141" s="306" t="str">
        <f>IFERROR(VLOOKUP(S140,'P1（シフト記号表）'!$B:$Z,23,FALSE),"")</f>
        <v/>
      </c>
      <c r="T141" s="306" t="str">
        <f>IFERROR(VLOOKUP(T140,'P1（シフト記号表）'!$B:$Z,23,FALSE),"")</f>
        <v/>
      </c>
      <c r="U141" s="306" t="str">
        <f>IFERROR(VLOOKUP(U140,'P1（シフト記号表）'!$B:$Z,23,FALSE),"")</f>
        <v/>
      </c>
      <c r="V141" s="306" t="str">
        <f>IFERROR(VLOOKUP(V140,'P1（シフト記号表）'!$B:$Z,23,FALSE),"")</f>
        <v/>
      </c>
      <c r="W141" s="306" t="str">
        <f>IFERROR(VLOOKUP(W140,'P1（シフト記号表）'!$B:$Z,23,FALSE),"")</f>
        <v/>
      </c>
      <c r="X141" s="306" t="str">
        <f>IFERROR(VLOOKUP(X140,'P1（シフト記号表）'!$B:$Z,23,FALSE),"")</f>
        <v/>
      </c>
      <c r="Y141" s="306" t="str">
        <f>IFERROR(VLOOKUP(Y140,'P1（シフト記号表）'!$B:$Z,23,FALSE),"")</f>
        <v/>
      </c>
      <c r="Z141" s="306" t="str">
        <f>IFERROR(VLOOKUP(Z140,'P1（シフト記号表）'!$B:$Z,23,FALSE),"")</f>
        <v/>
      </c>
      <c r="AA141" s="306" t="str">
        <f>IFERROR(VLOOKUP(AA140,'P1（シフト記号表）'!$B:$Z,23,FALSE),"")</f>
        <v/>
      </c>
      <c r="AB141" s="306" t="str">
        <f>IFERROR(VLOOKUP(AB140,'P1（シフト記号表）'!$B:$Z,23,FALSE),"")</f>
        <v/>
      </c>
      <c r="AC141" s="306" t="str">
        <f>IFERROR(VLOOKUP(AC140,'P1（シフト記号表）'!$B:$Z,23,FALSE),"")</f>
        <v/>
      </c>
      <c r="AD141" s="306" t="str">
        <f>IFERROR(VLOOKUP(AD140,'P1（シフト記号表）'!$B:$Z,23,FALSE),"")</f>
        <v/>
      </c>
      <c r="AE141" s="306" t="str">
        <f>IFERROR(VLOOKUP(AE140,'P1（シフト記号表）'!$B:$Z,23,FALSE),"")</f>
        <v/>
      </c>
      <c r="AF141" s="306" t="str">
        <f>IFERROR(VLOOKUP(AF140,'P1（シフト記号表）'!$B:$Z,23,FALSE),"")</f>
        <v/>
      </c>
      <c r="AG141" s="306" t="str">
        <f>IFERROR(VLOOKUP(AG140,'P1（シフト記号表）'!$B:$Z,23,FALSE),"")</f>
        <v/>
      </c>
      <c r="AH141" s="306" t="str">
        <f>IFERROR(VLOOKUP(AH140,'P1（シフト記号表）'!$B:$Z,23,FALSE),"")</f>
        <v/>
      </c>
      <c r="AI141" s="306" t="str">
        <f>IFERROR(VLOOKUP(AI140,'P1（シフト記号表）'!$B:$Z,23,FALSE),"")</f>
        <v/>
      </c>
      <c r="AJ141" s="306" t="str">
        <f>IFERROR(VLOOKUP(AJ140,'P1（シフト記号表）'!$B:$Z,23,FALSE),"")</f>
        <v/>
      </c>
      <c r="AK141" s="306" t="str">
        <f>IFERROR(VLOOKUP(AK140,'P1（シフト記号表）'!$B:$Z,23,FALSE),"")</f>
        <v/>
      </c>
      <c r="AL141" s="306" t="str">
        <f>IFERROR(VLOOKUP(AL140,'P1（シフト記号表）'!$B:$Z,23,FALSE),"")</f>
        <v/>
      </c>
      <c r="AM141" s="306" t="str">
        <f>IFERROR(VLOOKUP(AM140,'P1（シフト記号表）'!$B:$Z,23,FALSE),"")</f>
        <v/>
      </c>
      <c r="AN141" s="544"/>
      <c r="AO141" s="436"/>
      <c r="AP141" s="548"/>
      <c r="AQ141" s="549"/>
      <c r="AR141" s="436"/>
      <c r="AS141" s="436"/>
      <c r="AT141" s="438"/>
      <c r="AU141" s="307" t="str">
        <f>IFERROR(IF($D140="□",($AO140/$AK$6),($AO140/$AK$8)),"")</f>
        <v/>
      </c>
      <c r="AV141" s="307" t="str">
        <f>IFERROR(IF($D140="□",($AN140/$AO$6),($AN140/$AO$8)),"")</f>
        <v/>
      </c>
      <c r="AX141" s="307" t="s">
        <v>523</v>
      </c>
      <c r="AY141" s="307" t="s">
        <v>523</v>
      </c>
    </row>
    <row r="142" spans="1:51" s="282" customFormat="1" ht="12" customHeight="1">
      <c r="A142" s="441"/>
      <c r="B142" s="530"/>
      <c r="C142" s="533"/>
      <c r="D142" s="536"/>
      <c r="E142" s="304"/>
      <c r="F142" s="541"/>
      <c r="G142" s="542"/>
      <c r="H142" s="308"/>
      <c r="I142" s="309"/>
      <c r="J142" s="309"/>
      <c r="K142" s="309"/>
      <c r="L142" s="309"/>
      <c r="M142" s="309"/>
      <c r="N142" s="309"/>
      <c r="O142" s="309"/>
      <c r="P142" s="309"/>
      <c r="Q142" s="309"/>
      <c r="R142" s="309"/>
      <c r="S142" s="309"/>
      <c r="T142" s="309"/>
      <c r="U142" s="309"/>
      <c r="V142" s="309"/>
      <c r="W142" s="309"/>
      <c r="X142" s="309"/>
      <c r="Y142" s="309"/>
      <c r="Z142" s="309"/>
      <c r="AA142" s="309"/>
      <c r="AB142" s="309"/>
      <c r="AC142" s="309"/>
      <c r="AD142" s="309"/>
      <c r="AE142" s="309"/>
      <c r="AF142" s="309"/>
      <c r="AG142" s="309"/>
      <c r="AH142" s="309"/>
      <c r="AI142" s="309"/>
      <c r="AJ142" s="309"/>
      <c r="AK142" s="309"/>
      <c r="AL142" s="309"/>
      <c r="AM142" s="309"/>
      <c r="AN142" s="545"/>
      <c r="AO142" s="437"/>
      <c r="AP142" s="550"/>
      <c r="AQ142" s="551"/>
      <c r="AR142" s="437"/>
      <c r="AS142" s="437"/>
      <c r="AT142" s="438"/>
      <c r="AU142" s="310"/>
      <c r="AV142" s="310"/>
      <c r="AX142" s="310"/>
      <c r="AY142" s="310"/>
    </row>
    <row r="143" spans="1:51" s="282" customFormat="1" ht="12" customHeight="1">
      <c r="A143" s="439">
        <v>39</v>
      </c>
      <c r="B143" s="528"/>
      <c r="C143" s="531"/>
      <c r="D143" s="534" t="s">
        <v>429</v>
      </c>
      <c r="E143" s="299"/>
      <c r="F143" s="537"/>
      <c r="G143" s="538"/>
      <c r="H143" s="300" t="s">
        <v>430</v>
      </c>
      <c r="I143" s="301"/>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543">
        <f>+SUM(I144:AM145)</f>
        <v>0</v>
      </c>
      <c r="AO143" s="435">
        <f>IF($AN$3="４週",AN143/4,AN143/(DAY(EOMONTH($I$21,0))/7))</f>
        <v>0</v>
      </c>
      <c r="AP143" s="546"/>
      <c r="AQ143" s="547"/>
      <c r="AR143" s="435" t="str">
        <f>IF($AN$3="４週",AU144,AV144)</f>
        <v/>
      </c>
      <c r="AS143" s="435"/>
      <c r="AT143" s="438"/>
      <c r="AU143" s="303" t="s">
        <v>431</v>
      </c>
      <c r="AV143" s="303" t="s">
        <v>432</v>
      </c>
      <c r="AX143" s="303" t="s">
        <v>433</v>
      </c>
      <c r="AY143" s="303" t="s">
        <v>434</v>
      </c>
    </row>
    <row r="144" spans="1:51" s="282" customFormat="1" ht="12" customHeight="1">
      <c r="A144" s="440"/>
      <c r="B144" s="529"/>
      <c r="C144" s="532"/>
      <c r="D144" s="535"/>
      <c r="E144" s="304"/>
      <c r="F144" s="539"/>
      <c r="G144" s="540"/>
      <c r="H144" s="305" t="s">
        <v>435</v>
      </c>
      <c r="I144" s="306" t="str">
        <f>IFERROR(VLOOKUP(I143,'P1（シフト記号表）'!$B:$Z,23,FALSE),"")</f>
        <v/>
      </c>
      <c r="J144" s="306" t="str">
        <f>IFERROR(VLOOKUP(J143,'P1（シフト記号表）'!$B:$Z,23,FALSE),"")</f>
        <v/>
      </c>
      <c r="K144" s="306" t="str">
        <f>IFERROR(VLOOKUP(K143,'P1（シフト記号表）'!$B:$Z,23,FALSE),"")</f>
        <v/>
      </c>
      <c r="L144" s="306" t="str">
        <f>IFERROR(VLOOKUP(L143,'P1（シフト記号表）'!$B:$Z,23,FALSE),"")</f>
        <v/>
      </c>
      <c r="M144" s="306" t="str">
        <f>IFERROR(VLOOKUP(M143,'P1（シフト記号表）'!$B:$Z,23,FALSE),"")</f>
        <v/>
      </c>
      <c r="N144" s="306" t="str">
        <f>IFERROR(VLOOKUP(N143,'P1（シフト記号表）'!$B:$Z,23,FALSE),"")</f>
        <v/>
      </c>
      <c r="O144" s="306" t="str">
        <f>IFERROR(VLOOKUP(O143,'P1（シフト記号表）'!$B:$Z,23,FALSE),"")</f>
        <v/>
      </c>
      <c r="P144" s="306" t="str">
        <f>IFERROR(VLOOKUP(P143,'P1（シフト記号表）'!$B:$Z,23,FALSE),"")</f>
        <v/>
      </c>
      <c r="Q144" s="306" t="str">
        <f>IFERROR(VLOOKUP(Q143,'P1（シフト記号表）'!$B:$Z,23,FALSE),"")</f>
        <v/>
      </c>
      <c r="R144" s="306" t="str">
        <f>IFERROR(VLOOKUP(R143,'P1（シフト記号表）'!$B:$Z,23,FALSE),"")</f>
        <v/>
      </c>
      <c r="S144" s="306" t="str">
        <f>IFERROR(VLOOKUP(S143,'P1（シフト記号表）'!$B:$Z,23,FALSE),"")</f>
        <v/>
      </c>
      <c r="T144" s="306" t="str">
        <f>IFERROR(VLOOKUP(T143,'P1（シフト記号表）'!$B:$Z,23,FALSE),"")</f>
        <v/>
      </c>
      <c r="U144" s="306" t="str">
        <f>IFERROR(VLOOKUP(U143,'P1（シフト記号表）'!$B:$Z,23,FALSE),"")</f>
        <v/>
      </c>
      <c r="V144" s="306" t="str">
        <f>IFERROR(VLOOKUP(V143,'P1（シフト記号表）'!$B:$Z,23,FALSE),"")</f>
        <v/>
      </c>
      <c r="W144" s="306" t="str">
        <f>IFERROR(VLOOKUP(W143,'P1（シフト記号表）'!$B:$Z,23,FALSE),"")</f>
        <v/>
      </c>
      <c r="X144" s="306" t="str">
        <f>IFERROR(VLOOKUP(X143,'P1（シフト記号表）'!$B:$Z,23,FALSE),"")</f>
        <v/>
      </c>
      <c r="Y144" s="306" t="str">
        <f>IFERROR(VLOOKUP(Y143,'P1（シフト記号表）'!$B:$Z,23,FALSE),"")</f>
        <v/>
      </c>
      <c r="Z144" s="306" t="str">
        <f>IFERROR(VLOOKUP(Z143,'P1（シフト記号表）'!$B:$Z,23,FALSE),"")</f>
        <v/>
      </c>
      <c r="AA144" s="306" t="str">
        <f>IFERROR(VLOOKUP(AA143,'P1（シフト記号表）'!$B:$Z,23,FALSE),"")</f>
        <v/>
      </c>
      <c r="AB144" s="306" t="str">
        <f>IFERROR(VLOOKUP(AB143,'P1（シフト記号表）'!$B:$Z,23,FALSE),"")</f>
        <v/>
      </c>
      <c r="AC144" s="306" t="str">
        <f>IFERROR(VLOOKUP(AC143,'P1（シフト記号表）'!$B:$Z,23,FALSE),"")</f>
        <v/>
      </c>
      <c r="AD144" s="306" t="str">
        <f>IFERROR(VLOOKUP(AD143,'P1（シフト記号表）'!$B:$Z,23,FALSE),"")</f>
        <v/>
      </c>
      <c r="AE144" s="306" t="str">
        <f>IFERROR(VLOOKUP(AE143,'P1（シフト記号表）'!$B:$Z,23,FALSE),"")</f>
        <v/>
      </c>
      <c r="AF144" s="306" t="str">
        <f>IFERROR(VLOOKUP(AF143,'P1（シフト記号表）'!$B:$Z,23,FALSE),"")</f>
        <v/>
      </c>
      <c r="AG144" s="306" t="str">
        <f>IFERROR(VLOOKUP(AG143,'P1（シフト記号表）'!$B:$Z,23,FALSE),"")</f>
        <v/>
      </c>
      <c r="AH144" s="306" t="str">
        <f>IFERROR(VLOOKUP(AH143,'P1（シフト記号表）'!$B:$Z,23,FALSE),"")</f>
        <v/>
      </c>
      <c r="AI144" s="306" t="str">
        <f>IFERROR(VLOOKUP(AI143,'P1（シフト記号表）'!$B:$Z,23,FALSE),"")</f>
        <v/>
      </c>
      <c r="AJ144" s="306" t="str">
        <f>IFERROR(VLOOKUP(AJ143,'P1（シフト記号表）'!$B:$Z,23,FALSE),"")</f>
        <v/>
      </c>
      <c r="AK144" s="306" t="str">
        <f>IFERROR(VLOOKUP(AK143,'P1（シフト記号表）'!$B:$Z,23,FALSE),"")</f>
        <v/>
      </c>
      <c r="AL144" s="306" t="str">
        <f>IFERROR(VLOOKUP(AL143,'P1（シフト記号表）'!$B:$Z,23,FALSE),"")</f>
        <v/>
      </c>
      <c r="AM144" s="306" t="str">
        <f>IFERROR(VLOOKUP(AM143,'P1（シフト記号表）'!$B:$Z,23,FALSE),"")</f>
        <v/>
      </c>
      <c r="AN144" s="544"/>
      <c r="AO144" s="436"/>
      <c r="AP144" s="548"/>
      <c r="AQ144" s="549"/>
      <c r="AR144" s="436"/>
      <c r="AS144" s="436"/>
      <c r="AT144" s="438"/>
      <c r="AU144" s="307" t="str">
        <f>IFERROR(IF($D143="□",($AO143/$AK$6),($AO143/$AK$8)),"")</f>
        <v/>
      </c>
      <c r="AV144" s="307" t="str">
        <f>IFERROR(IF($D143="□",($AN143/$AO$6),($AN143/$AO$8)),"")</f>
        <v/>
      </c>
      <c r="AX144" s="307" t="s">
        <v>523</v>
      </c>
      <c r="AY144" s="307" t="s">
        <v>523</v>
      </c>
    </row>
    <row r="145" spans="1:51" s="282" customFormat="1" ht="12" customHeight="1">
      <c r="A145" s="441"/>
      <c r="B145" s="530"/>
      <c r="C145" s="533"/>
      <c r="D145" s="536"/>
      <c r="E145" s="304"/>
      <c r="F145" s="541"/>
      <c r="G145" s="542"/>
      <c r="H145" s="308"/>
      <c r="I145" s="309"/>
      <c r="J145" s="309"/>
      <c r="K145" s="309"/>
      <c r="L145" s="309"/>
      <c r="M145" s="309"/>
      <c r="N145" s="309"/>
      <c r="O145" s="309"/>
      <c r="P145" s="309"/>
      <c r="Q145" s="309"/>
      <c r="R145" s="309"/>
      <c r="S145" s="309"/>
      <c r="T145" s="309"/>
      <c r="U145" s="309"/>
      <c r="V145" s="309"/>
      <c r="W145" s="309"/>
      <c r="X145" s="309"/>
      <c r="Y145" s="309"/>
      <c r="Z145" s="309"/>
      <c r="AA145" s="309"/>
      <c r="AB145" s="309"/>
      <c r="AC145" s="309"/>
      <c r="AD145" s="309"/>
      <c r="AE145" s="309"/>
      <c r="AF145" s="309"/>
      <c r="AG145" s="309"/>
      <c r="AH145" s="309"/>
      <c r="AI145" s="309"/>
      <c r="AJ145" s="309"/>
      <c r="AK145" s="309"/>
      <c r="AL145" s="309"/>
      <c r="AM145" s="309"/>
      <c r="AN145" s="545"/>
      <c r="AO145" s="437"/>
      <c r="AP145" s="550"/>
      <c r="AQ145" s="551"/>
      <c r="AR145" s="437"/>
      <c r="AS145" s="437"/>
      <c r="AT145" s="438"/>
      <c r="AU145" s="310"/>
      <c r="AV145" s="310"/>
      <c r="AX145" s="310"/>
      <c r="AY145" s="310"/>
    </row>
    <row r="146" spans="1:51" s="282" customFormat="1" ht="12" customHeight="1">
      <c r="A146" s="439">
        <v>40</v>
      </c>
      <c r="B146" s="528"/>
      <c r="C146" s="531"/>
      <c r="D146" s="534" t="s">
        <v>429</v>
      </c>
      <c r="E146" s="299"/>
      <c r="F146" s="537"/>
      <c r="G146" s="538"/>
      <c r="H146" s="300" t="s">
        <v>430</v>
      </c>
      <c r="I146" s="301"/>
      <c r="J146" s="302"/>
      <c r="K146" s="302"/>
      <c r="L146" s="302"/>
      <c r="M146" s="302"/>
      <c r="N146" s="302"/>
      <c r="O146" s="302"/>
      <c r="P146" s="302"/>
      <c r="Q146" s="302"/>
      <c r="R146" s="302"/>
      <c r="S146" s="302"/>
      <c r="T146" s="302"/>
      <c r="U146" s="302"/>
      <c r="V146" s="302"/>
      <c r="W146" s="302"/>
      <c r="X146" s="302"/>
      <c r="Y146" s="302"/>
      <c r="Z146" s="302"/>
      <c r="AA146" s="302"/>
      <c r="AB146" s="302"/>
      <c r="AC146" s="302"/>
      <c r="AD146" s="302"/>
      <c r="AE146" s="302"/>
      <c r="AF146" s="302"/>
      <c r="AG146" s="302"/>
      <c r="AH146" s="302"/>
      <c r="AI146" s="302"/>
      <c r="AJ146" s="302"/>
      <c r="AK146" s="302"/>
      <c r="AL146" s="302"/>
      <c r="AM146" s="302"/>
      <c r="AN146" s="543">
        <f>+SUM(I147:AM148)</f>
        <v>0</v>
      </c>
      <c r="AO146" s="435">
        <f>IF($AN$3="４週",AN146/4,AN146/(DAY(EOMONTH($I$21,0))/7))</f>
        <v>0</v>
      </c>
      <c r="AP146" s="546"/>
      <c r="AQ146" s="547"/>
      <c r="AR146" s="435" t="str">
        <f>IF($AN$3="４週",AU147,AV147)</f>
        <v/>
      </c>
      <c r="AS146" s="435"/>
      <c r="AT146" s="438"/>
      <c r="AU146" s="303" t="s">
        <v>431</v>
      </c>
      <c r="AV146" s="303" t="s">
        <v>432</v>
      </c>
      <c r="AX146" s="303" t="s">
        <v>433</v>
      </c>
      <c r="AY146" s="303" t="s">
        <v>434</v>
      </c>
    </row>
    <row r="147" spans="1:51" s="282" customFormat="1" ht="12" customHeight="1">
      <c r="A147" s="440"/>
      <c r="B147" s="529"/>
      <c r="C147" s="532"/>
      <c r="D147" s="535"/>
      <c r="E147" s="304"/>
      <c r="F147" s="539"/>
      <c r="G147" s="540"/>
      <c r="H147" s="305" t="s">
        <v>435</v>
      </c>
      <c r="I147" s="306" t="str">
        <f>IFERROR(VLOOKUP(I146,'P1（シフト記号表）'!$B:$Z,23,FALSE),"")</f>
        <v/>
      </c>
      <c r="J147" s="306" t="str">
        <f>IFERROR(VLOOKUP(J146,'P1（シフト記号表）'!$B:$Z,23,FALSE),"")</f>
        <v/>
      </c>
      <c r="K147" s="306" t="str">
        <f>IFERROR(VLOOKUP(K146,'P1（シフト記号表）'!$B:$Z,23,FALSE),"")</f>
        <v/>
      </c>
      <c r="L147" s="306" t="str">
        <f>IFERROR(VLOOKUP(L146,'P1（シフト記号表）'!$B:$Z,23,FALSE),"")</f>
        <v/>
      </c>
      <c r="M147" s="306" t="str">
        <f>IFERROR(VLOOKUP(M146,'P1（シフト記号表）'!$B:$Z,23,FALSE),"")</f>
        <v/>
      </c>
      <c r="N147" s="306" t="str">
        <f>IFERROR(VLOOKUP(N146,'P1（シフト記号表）'!$B:$Z,23,FALSE),"")</f>
        <v/>
      </c>
      <c r="O147" s="306" t="str">
        <f>IFERROR(VLOOKUP(O146,'P1（シフト記号表）'!$B:$Z,23,FALSE),"")</f>
        <v/>
      </c>
      <c r="P147" s="306" t="str">
        <f>IFERROR(VLOOKUP(P146,'P1（シフト記号表）'!$B:$Z,23,FALSE),"")</f>
        <v/>
      </c>
      <c r="Q147" s="306" t="str">
        <f>IFERROR(VLOOKUP(Q146,'P1（シフト記号表）'!$B:$Z,23,FALSE),"")</f>
        <v/>
      </c>
      <c r="R147" s="306" t="str">
        <f>IFERROR(VLOOKUP(R146,'P1（シフト記号表）'!$B:$Z,23,FALSE),"")</f>
        <v/>
      </c>
      <c r="S147" s="306" t="str">
        <f>IFERROR(VLOOKUP(S146,'P1（シフト記号表）'!$B:$Z,23,FALSE),"")</f>
        <v/>
      </c>
      <c r="T147" s="306" t="str">
        <f>IFERROR(VLOOKUP(T146,'P1（シフト記号表）'!$B:$Z,23,FALSE),"")</f>
        <v/>
      </c>
      <c r="U147" s="306" t="str">
        <f>IFERROR(VLOOKUP(U146,'P1（シフト記号表）'!$B:$Z,23,FALSE),"")</f>
        <v/>
      </c>
      <c r="V147" s="306" t="str">
        <f>IFERROR(VLOOKUP(V146,'P1（シフト記号表）'!$B:$Z,23,FALSE),"")</f>
        <v/>
      </c>
      <c r="W147" s="306" t="str">
        <f>IFERROR(VLOOKUP(W146,'P1（シフト記号表）'!$B:$Z,23,FALSE),"")</f>
        <v/>
      </c>
      <c r="X147" s="306" t="str">
        <f>IFERROR(VLOOKUP(X146,'P1（シフト記号表）'!$B:$Z,23,FALSE),"")</f>
        <v/>
      </c>
      <c r="Y147" s="306" t="str">
        <f>IFERROR(VLOOKUP(Y146,'P1（シフト記号表）'!$B:$Z,23,FALSE),"")</f>
        <v/>
      </c>
      <c r="Z147" s="306" t="str">
        <f>IFERROR(VLOOKUP(Z146,'P1（シフト記号表）'!$B:$Z,23,FALSE),"")</f>
        <v/>
      </c>
      <c r="AA147" s="306" t="str">
        <f>IFERROR(VLOOKUP(AA146,'P1（シフト記号表）'!$B:$Z,23,FALSE),"")</f>
        <v/>
      </c>
      <c r="AB147" s="306" t="str">
        <f>IFERROR(VLOOKUP(AB146,'P1（シフト記号表）'!$B:$Z,23,FALSE),"")</f>
        <v/>
      </c>
      <c r="AC147" s="306" t="str">
        <f>IFERROR(VLOOKUP(AC146,'P1（シフト記号表）'!$B:$Z,23,FALSE),"")</f>
        <v/>
      </c>
      <c r="AD147" s="306" t="str">
        <f>IFERROR(VLOOKUP(AD146,'P1（シフト記号表）'!$B:$Z,23,FALSE),"")</f>
        <v/>
      </c>
      <c r="AE147" s="306" t="str">
        <f>IFERROR(VLOOKUP(AE146,'P1（シフト記号表）'!$B:$Z,23,FALSE),"")</f>
        <v/>
      </c>
      <c r="AF147" s="306" t="str">
        <f>IFERROR(VLOOKUP(AF146,'P1（シフト記号表）'!$B:$Z,23,FALSE),"")</f>
        <v/>
      </c>
      <c r="AG147" s="306" t="str">
        <f>IFERROR(VLOOKUP(AG146,'P1（シフト記号表）'!$B:$Z,23,FALSE),"")</f>
        <v/>
      </c>
      <c r="AH147" s="306" t="str">
        <f>IFERROR(VLOOKUP(AH146,'P1（シフト記号表）'!$B:$Z,23,FALSE),"")</f>
        <v/>
      </c>
      <c r="AI147" s="306" t="str">
        <f>IFERROR(VLOOKUP(AI146,'P1（シフト記号表）'!$B:$Z,23,FALSE),"")</f>
        <v/>
      </c>
      <c r="AJ147" s="306" t="str">
        <f>IFERROR(VLOOKUP(AJ146,'P1（シフト記号表）'!$B:$Z,23,FALSE),"")</f>
        <v/>
      </c>
      <c r="AK147" s="306" t="str">
        <f>IFERROR(VLOOKUP(AK146,'P1（シフト記号表）'!$B:$Z,23,FALSE),"")</f>
        <v/>
      </c>
      <c r="AL147" s="306" t="str">
        <f>IFERROR(VLOOKUP(AL146,'P1（シフト記号表）'!$B:$Z,23,FALSE),"")</f>
        <v/>
      </c>
      <c r="AM147" s="306" t="str">
        <f>IFERROR(VLOOKUP(AM146,'P1（シフト記号表）'!$B:$Z,23,FALSE),"")</f>
        <v/>
      </c>
      <c r="AN147" s="544"/>
      <c r="AO147" s="436"/>
      <c r="AP147" s="548"/>
      <c r="AQ147" s="549"/>
      <c r="AR147" s="436"/>
      <c r="AS147" s="436"/>
      <c r="AT147" s="438"/>
      <c r="AU147" s="307" t="str">
        <f>IFERROR(IF($D146="□",($AO146/$AK$6),($AO146/$AK$8)),"")</f>
        <v/>
      </c>
      <c r="AV147" s="307" t="str">
        <f>IFERROR(IF($D146="□",($AN146/$AO$6),($AN146/$AO$8)),"")</f>
        <v/>
      </c>
      <c r="AX147" s="307" t="s">
        <v>523</v>
      </c>
      <c r="AY147" s="307" t="s">
        <v>523</v>
      </c>
    </row>
    <row r="148" spans="1:51" s="282" customFormat="1" ht="12" customHeight="1">
      <c r="A148" s="441"/>
      <c r="B148" s="530"/>
      <c r="C148" s="533"/>
      <c r="D148" s="536"/>
      <c r="E148" s="304"/>
      <c r="F148" s="541"/>
      <c r="G148" s="542"/>
      <c r="H148" s="308"/>
      <c r="I148" s="309"/>
      <c r="J148" s="309"/>
      <c r="K148" s="309"/>
      <c r="L148" s="309"/>
      <c r="M148" s="309"/>
      <c r="N148" s="309"/>
      <c r="O148" s="309"/>
      <c r="P148" s="309"/>
      <c r="Q148" s="309"/>
      <c r="R148" s="309"/>
      <c r="S148" s="309"/>
      <c r="T148" s="309"/>
      <c r="U148" s="309"/>
      <c r="V148" s="309"/>
      <c r="W148" s="309"/>
      <c r="X148" s="309"/>
      <c r="Y148" s="309"/>
      <c r="Z148" s="309"/>
      <c r="AA148" s="309"/>
      <c r="AB148" s="309"/>
      <c r="AC148" s="309"/>
      <c r="AD148" s="309"/>
      <c r="AE148" s="309"/>
      <c r="AF148" s="309"/>
      <c r="AG148" s="309"/>
      <c r="AH148" s="309"/>
      <c r="AI148" s="309"/>
      <c r="AJ148" s="309"/>
      <c r="AK148" s="309"/>
      <c r="AL148" s="309"/>
      <c r="AM148" s="309"/>
      <c r="AN148" s="545"/>
      <c r="AO148" s="437"/>
      <c r="AP148" s="550"/>
      <c r="AQ148" s="551"/>
      <c r="AR148" s="437"/>
      <c r="AS148" s="437"/>
      <c r="AT148" s="438"/>
      <c r="AU148" s="310"/>
      <c r="AV148" s="310"/>
      <c r="AX148" s="310"/>
      <c r="AY148" s="310"/>
    </row>
    <row r="149" spans="1:51" s="282" customFormat="1" ht="12" customHeight="1">
      <c r="A149" s="439">
        <v>41</v>
      </c>
      <c r="B149" s="528"/>
      <c r="C149" s="531"/>
      <c r="D149" s="534" t="s">
        <v>429</v>
      </c>
      <c r="E149" s="299"/>
      <c r="F149" s="537"/>
      <c r="G149" s="538"/>
      <c r="H149" s="300" t="s">
        <v>430</v>
      </c>
      <c r="I149" s="301"/>
      <c r="J149" s="302"/>
      <c r="K149" s="302"/>
      <c r="L149" s="302"/>
      <c r="M149" s="302"/>
      <c r="N149" s="302"/>
      <c r="O149" s="302"/>
      <c r="P149" s="302"/>
      <c r="Q149" s="302"/>
      <c r="R149" s="302"/>
      <c r="S149" s="302"/>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543">
        <f>+SUM(I150:AM151)</f>
        <v>0</v>
      </c>
      <c r="AO149" s="435">
        <f>IF($AN$3="４週",AN149/4,AN149/(DAY(EOMONTH($I$21,0))/7))</f>
        <v>0</v>
      </c>
      <c r="AP149" s="546"/>
      <c r="AQ149" s="547"/>
      <c r="AR149" s="435" t="str">
        <f>IF($AN$3="４週",AU150,AV150)</f>
        <v/>
      </c>
      <c r="AS149" s="435"/>
      <c r="AT149" s="438"/>
      <c r="AU149" s="303" t="s">
        <v>431</v>
      </c>
      <c r="AV149" s="303" t="s">
        <v>432</v>
      </c>
      <c r="AX149" s="303" t="s">
        <v>433</v>
      </c>
      <c r="AY149" s="303" t="s">
        <v>434</v>
      </c>
    </row>
    <row r="150" spans="1:51" s="282" customFormat="1" ht="12" customHeight="1">
      <c r="A150" s="440"/>
      <c r="B150" s="529"/>
      <c r="C150" s="532"/>
      <c r="D150" s="535"/>
      <c r="E150" s="304"/>
      <c r="F150" s="539"/>
      <c r="G150" s="540"/>
      <c r="H150" s="305" t="s">
        <v>435</v>
      </c>
      <c r="I150" s="306" t="str">
        <f>IFERROR(VLOOKUP(I149,'P1（シフト記号表）'!$B:$Z,23,FALSE),"")</f>
        <v/>
      </c>
      <c r="J150" s="306" t="str">
        <f>IFERROR(VLOOKUP(J149,'P1（シフト記号表）'!$B:$Z,23,FALSE),"")</f>
        <v/>
      </c>
      <c r="K150" s="306" t="str">
        <f>IFERROR(VLOOKUP(K149,'P1（シフト記号表）'!$B:$Z,23,FALSE),"")</f>
        <v/>
      </c>
      <c r="L150" s="306" t="str">
        <f>IFERROR(VLOOKUP(L149,'P1（シフト記号表）'!$B:$Z,23,FALSE),"")</f>
        <v/>
      </c>
      <c r="M150" s="306" t="str">
        <f>IFERROR(VLOOKUP(M149,'P1（シフト記号表）'!$B:$Z,23,FALSE),"")</f>
        <v/>
      </c>
      <c r="N150" s="306" t="str">
        <f>IFERROR(VLOOKUP(N149,'P1（シフト記号表）'!$B:$Z,23,FALSE),"")</f>
        <v/>
      </c>
      <c r="O150" s="306" t="str">
        <f>IFERROR(VLOOKUP(O149,'P1（シフト記号表）'!$B:$Z,23,FALSE),"")</f>
        <v/>
      </c>
      <c r="P150" s="306" t="str">
        <f>IFERROR(VLOOKUP(P149,'P1（シフト記号表）'!$B:$Z,23,FALSE),"")</f>
        <v/>
      </c>
      <c r="Q150" s="306" t="str">
        <f>IFERROR(VLOOKUP(Q149,'P1（シフト記号表）'!$B:$Z,23,FALSE),"")</f>
        <v/>
      </c>
      <c r="R150" s="306" t="str">
        <f>IFERROR(VLOOKUP(R149,'P1（シフト記号表）'!$B:$Z,23,FALSE),"")</f>
        <v/>
      </c>
      <c r="S150" s="306" t="str">
        <f>IFERROR(VLOOKUP(S149,'P1（シフト記号表）'!$B:$Z,23,FALSE),"")</f>
        <v/>
      </c>
      <c r="T150" s="306" t="str">
        <f>IFERROR(VLOOKUP(T149,'P1（シフト記号表）'!$B:$Z,23,FALSE),"")</f>
        <v/>
      </c>
      <c r="U150" s="306" t="str">
        <f>IFERROR(VLOOKUP(U149,'P1（シフト記号表）'!$B:$Z,23,FALSE),"")</f>
        <v/>
      </c>
      <c r="V150" s="306" t="str">
        <f>IFERROR(VLOOKUP(V149,'P1（シフト記号表）'!$B:$Z,23,FALSE),"")</f>
        <v/>
      </c>
      <c r="W150" s="306" t="str">
        <f>IFERROR(VLOOKUP(W149,'P1（シフト記号表）'!$B:$Z,23,FALSE),"")</f>
        <v/>
      </c>
      <c r="X150" s="306" t="str">
        <f>IFERROR(VLOOKUP(X149,'P1（シフト記号表）'!$B:$Z,23,FALSE),"")</f>
        <v/>
      </c>
      <c r="Y150" s="306" t="str">
        <f>IFERROR(VLOOKUP(Y149,'P1（シフト記号表）'!$B:$Z,23,FALSE),"")</f>
        <v/>
      </c>
      <c r="Z150" s="306" t="str">
        <f>IFERROR(VLOOKUP(Z149,'P1（シフト記号表）'!$B:$Z,23,FALSE),"")</f>
        <v/>
      </c>
      <c r="AA150" s="306" t="str">
        <f>IFERROR(VLOOKUP(AA149,'P1（シフト記号表）'!$B:$Z,23,FALSE),"")</f>
        <v/>
      </c>
      <c r="AB150" s="306" t="str">
        <f>IFERROR(VLOOKUP(AB149,'P1（シフト記号表）'!$B:$Z,23,FALSE),"")</f>
        <v/>
      </c>
      <c r="AC150" s="306" t="str">
        <f>IFERROR(VLOOKUP(AC149,'P1（シフト記号表）'!$B:$Z,23,FALSE),"")</f>
        <v/>
      </c>
      <c r="AD150" s="306" t="str">
        <f>IFERROR(VLOOKUP(AD149,'P1（シフト記号表）'!$B:$Z,23,FALSE),"")</f>
        <v/>
      </c>
      <c r="AE150" s="306" t="str">
        <f>IFERROR(VLOOKUP(AE149,'P1（シフト記号表）'!$B:$Z,23,FALSE),"")</f>
        <v/>
      </c>
      <c r="AF150" s="306" t="str">
        <f>IFERROR(VLOOKUP(AF149,'P1（シフト記号表）'!$B:$Z,23,FALSE),"")</f>
        <v/>
      </c>
      <c r="AG150" s="306" t="str">
        <f>IFERROR(VLOOKUP(AG149,'P1（シフト記号表）'!$B:$Z,23,FALSE),"")</f>
        <v/>
      </c>
      <c r="AH150" s="306" t="str">
        <f>IFERROR(VLOOKUP(AH149,'P1（シフト記号表）'!$B:$Z,23,FALSE),"")</f>
        <v/>
      </c>
      <c r="AI150" s="306" t="str">
        <f>IFERROR(VLOOKUP(AI149,'P1（シフト記号表）'!$B:$Z,23,FALSE),"")</f>
        <v/>
      </c>
      <c r="AJ150" s="306" t="str">
        <f>IFERROR(VLOOKUP(AJ149,'P1（シフト記号表）'!$B:$Z,23,FALSE),"")</f>
        <v/>
      </c>
      <c r="AK150" s="306" t="str">
        <f>IFERROR(VLOOKUP(AK149,'P1（シフト記号表）'!$B:$Z,23,FALSE),"")</f>
        <v/>
      </c>
      <c r="AL150" s="306" t="str">
        <f>IFERROR(VLOOKUP(AL149,'P1（シフト記号表）'!$B:$Z,23,FALSE),"")</f>
        <v/>
      </c>
      <c r="AM150" s="306" t="str">
        <f>IFERROR(VLOOKUP(AM149,'P1（シフト記号表）'!$B:$Z,23,FALSE),"")</f>
        <v/>
      </c>
      <c r="AN150" s="544"/>
      <c r="AO150" s="436"/>
      <c r="AP150" s="548"/>
      <c r="AQ150" s="549"/>
      <c r="AR150" s="436"/>
      <c r="AS150" s="436"/>
      <c r="AT150" s="438"/>
      <c r="AU150" s="307" t="str">
        <f>IFERROR(IF($D149="□",($AO149/$AK$6),($AO149/$AK$8)),"")</f>
        <v/>
      </c>
      <c r="AV150" s="307" t="str">
        <f>IFERROR(IF($D149="□",($AN149/$AO$6),($AN149/$AO$8)),"")</f>
        <v/>
      </c>
      <c r="AX150" s="307" t="s">
        <v>523</v>
      </c>
      <c r="AY150" s="307" t="s">
        <v>523</v>
      </c>
    </row>
    <row r="151" spans="1:51" s="282" customFormat="1" ht="12" customHeight="1">
      <c r="A151" s="441"/>
      <c r="B151" s="530"/>
      <c r="C151" s="533"/>
      <c r="D151" s="536"/>
      <c r="E151" s="304"/>
      <c r="F151" s="541"/>
      <c r="G151" s="542"/>
      <c r="H151" s="308"/>
      <c r="I151" s="309"/>
      <c r="J151" s="309"/>
      <c r="K151" s="309"/>
      <c r="L151" s="309"/>
      <c r="M151" s="309"/>
      <c r="N151" s="309"/>
      <c r="O151" s="309"/>
      <c r="P151" s="309"/>
      <c r="Q151" s="309"/>
      <c r="R151" s="309"/>
      <c r="S151" s="309"/>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545"/>
      <c r="AO151" s="437"/>
      <c r="AP151" s="550"/>
      <c r="AQ151" s="551"/>
      <c r="AR151" s="437"/>
      <c r="AS151" s="437"/>
      <c r="AT151" s="438"/>
      <c r="AU151" s="310"/>
      <c r="AV151" s="310"/>
      <c r="AX151" s="310"/>
      <c r="AY151" s="310"/>
    </row>
    <row r="152" spans="1:51" s="282" customFormat="1" ht="12" customHeight="1">
      <c r="A152" s="439">
        <v>42</v>
      </c>
      <c r="B152" s="528"/>
      <c r="C152" s="531"/>
      <c r="D152" s="534" t="s">
        <v>429</v>
      </c>
      <c r="E152" s="299"/>
      <c r="F152" s="537"/>
      <c r="G152" s="538"/>
      <c r="H152" s="300" t="s">
        <v>430</v>
      </c>
      <c r="I152" s="301"/>
      <c r="J152" s="302"/>
      <c r="K152" s="302"/>
      <c r="L152" s="302"/>
      <c r="M152" s="302"/>
      <c r="N152" s="302"/>
      <c r="O152" s="302"/>
      <c r="P152" s="302"/>
      <c r="Q152" s="302"/>
      <c r="R152" s="302"/>
      <c r="S152" s="302"/>
      <c r="T152" s="302"/>
      <c r="U152" s="302"/>
      <c r="V152" s="302"/>
      <c r="W152" s="302"/>
      <c r="X152" s="302"/>
      <c r="Y152" s="302"/>
      <c r="Z152" s="302"/>
      <c r="AA152" s="302"/>
      <c r="AB152" s="302"/>
      <c r="AC152" s="302"/>
      <c r="AD152" s="302"/>
      <c r="AE152" s="302"/>
      <c r="AF152" s="302"/>
      <c r="AG152" s="302"/>
      <c r="AH152" s="302"/>
      <c r="AI152" s="302"/>
      <c r="AJ152" s="302"/>
      <c r="AK152" s="302"/>
      <c r="AL152" s="302"/>
      <c r="AM152" s="302"/>
      <c r="AN152" s="543">
        <f>+SUM(I153:AM154)</f>
        <v>0</v>
      </c>
      <c r="AO152" s="435">
        <f>IF($AN$3="４週",AN152/4,AN152/(DAY(EOMONTH($I$21,0))/7))</f>
        <v>0</v>
      </c>
      <c r="AP152" s="546"/>
      <c r="AQ152" s="547"/>
      <c r="AR152" s="435" t="str">
        <f>IF($AN$3="４週",AU153,AV153)</f>
        <v/>
      </c>
      <c r="AS152" s="435"/>
      <c r="AT152" s="438"/>
      <c r="AU152" s="303" t="s">
        <v>431</v>
      </c>
      <c r="AV152" s="303" t="s">
        <v>432</v>
      </c>
      <c r="AX152" s="303" t="s">
        <v>433</v>
      </c>
      <c r="AY152" s="303" t="s">
        <v>434</v>
      </c>
    </row>
    <row r="153" spans="1:51" s="282" customFormat="1" ht="12" customHeight="1">
      <c r="A153" s="440"/>
      <c r="B153" s="529"/>
      <c r="C153" s="532"/>
      <c r="D153" s="535"/>
      <c r="E153" s="304"/>
      <c r="F153" s="539"/>
      <c r="G153" s="540"/>
      <c r="H153" s="305" t="s">
        <v>435</v>
      </c>
      <c r="I153" s="306" t="str">
        <f>IFERROR(VLOOKUP(I152,'P1（シフト記号表）'!$B:$Z,23,FALSE),"")</f>
        <v/>
      </c>
      <c r="J153" s="306" t="str">
        <f>IFERROR(VLOOKUP(J152,'P1（シフト記号表）'!$B:$Z,23,FALSE),"")</f>
        <v/>
      </c>
      <c r="K153" s="306" t="str">
        <f>IFERROR(VLOOKUP(K152,'P1（シフト記号表）'!$B:$Z,23,FALSE),"")</f>
        <v/>
      </c>
      <c r="L153" s="306" t="str">
        <f>IFERROR(VLOOKUP(L152,'P1（シフト記号表）'!$B:$Z,23,FALSE),"")</f>
        <v/>
      </c>
      <c r="M153" s="306" t="str">
        <f>IFERROR(VLOOKUP(M152,'P1（シフト記号表）'!$B:$Z,23,FALSE),"")</f>
        <v/>
      </c>
      <c r="N153" s="306" t="str">
        <f>IFERROR(VLOOKUP(N152,'P1（シフト記号表）'!$B:$Z,23,FALSE),"")</f>
        <v/>
      </c>
      <c r="O153" s="306" t="str">
        <f>IFERROR(VLOOKUP(O152,'P1（シフト記号表）'!$B:$Z,23,FALSE),"")</f>
        <v/>
      </c>
      <c r="P153" s="306" t="str">
        <f>IFERROR(VLOOKUP(P152,'P1（シフト記号表）'!$B:$Z,23,FALSE),"")</f>
        <v/>
      </c>
      <c r="Q153" s="306" t="str">
        <f>IFERROR(VLOOKUP(Q152,'P1（シフト記号表）'!$B:$Z,23,FALSE),"")</f>
        <v/>
      </c>
      <c r="R153" s="306" t="str">
        <f>IFERROR(VLOOKUP(R152,'P1（シフト記号表）'!$B:$Z,23,FALSE),"")</f>
        <v/>
      </c>
      <c r="S153" s="306" t="str">
        <f>IFERROR(VLOOKUP(S152,'P1（シフト記号表）'!$B:$Z,23,FALSE),"")</f>
        <v/>
      </c>
      <c r="T153" s="306" t="str">
        <f>IFERROR(VLOOKUP(T152,'P1（シフト記号表）'!$B:$Z,23,FALSE),"")</f>
        <v/>
      </c>
      <c r="U153" s="306" t="str">
        <f>IFERROR(VLOOKUP(U152,'P1（シフト記号表）'!$B:$Z,23,FALSE),"")</f>
        <v/>
      </c>
      <c r="V153" s="306" t="str">
        <f>IFERROR(VLOOKUP(V152,'P1（シフト記号表）'!$B:$Z,23,FALSE),"")</f>
        <v/>
      </c>
      <c r="W153" s="306" t="str">
        <f>IFERROR(VLOOKUP(W152,'P1（シフト記号表）'!$B:$Z,23,FALSE),"")</f>
        <v/>
      </c>
      <c r="X153" s="306" t="str">
        <f>IFERROR(VLOOKUP(X152,'P1（シフト記号表）'!$B:$Z,23,FALSE),"")</f>
        <v/>
      </c>
      <c r="Y153" s="306" t="str">
        <f>IFERROR(VLOOKUP(Y152,'P1（シフト記号表）'!$B:$Z,23,FALSE),"")</f>
        <v/>
      </c>
      <c r="Z153" s="306" t="str">
        <f>IFERROR(VLOOKUP(Z152,'P1（シフト記号表）'!$B:$Z,23,FALSE),"")</f>
        <v/>
      </c>
      <c r="AA153" s="306" t="str">
        <f>IFERROR(VLOOKUP(AA152,'P1（シフト記号表）'!$B:$Z,23,FALSE),"")</f>
        <v/>
      </c>
      <c r="AB153" s="306" t="str">
        <f>IFERROR(VLOOKUP(AB152,'P1（シフト記号表）'!$B:$Z,23,FALSE),"")</f>
        <v/>
      </c>
      <c r="AC153" s="306" t="str">
        <f>IFERROR(VLOOKUP(AC152,'P1（シフト記号表）'!$B:$Z,23,FALSE),"")</f>
        <v/>
      </c>
      <c r="AD153" s="306" t="str">
        <f>IFERROR(VLOOKUP(AD152,'P1（シフト記号表）'!$B:$Z,23,FALSE),"")</f>
        <v/>
      </c>
      <c r="AE153" s="306" t="str">
        <f>IFERROR(VLOOKUP(AE152,'P1（シフト記号表）'!$B:$Z,23,FALSE),"")</f>
        <v/>
      </c>
      <c r="AF153" s="306" t="str">
        <f>IFERROR(VLOOKUP(AF152,'P1（シフト記号表）'!$B:$Z,23,FALSE),"")</f>
        <v/>
      </c>
      <c r="AG153" s="306" t="str">
        <f>IFERROR(VLOOKUP(AG152,'P1（シフト記号表）'!$B:$Z,23,FALSE),"")</f>
        <v/>
      </c>
      <c r="AH153" s="306" t="str">
        <f>IFERROR(VLOOKUP(AH152,'P1（シフト記号表）'!$B:$Z,23,FALSE),"")</f>
        <v/>
      </c>
      <c r="AI153" s="306" t="str">
        <f>IFERROR(VLOOKUP(AI152,'P1（シフト記号表）'!$B:$Z,23,FALSE),"")</f>
        <v/>
      </c>
      <c r="AJ153" s="306" t="str">
        <f>IFERROR(VLOOKUP(AJ152,'P1（シフト記号表）'!$B:$Z,23,FALSE),"")</f>
        <v/>
      </c>
      <c r="AK153" s="306" t="str">
        <f>IFERROR(VLOOKUP(AK152,'P1（シフト記号表）'!$B:$Z,23,FALSE),"")</f>
        <v/>
      </c>
      <c r="AL153" s="306" t="str">
        <f>IFERROR(VLOOKUP(AL152,'P1（シフト記号表）'!$B:$Z,23,FALSE),"")</f>
        <v/>
      </c>
      <c r="AM153" s="306" t="str">
        <f>IFERROR(VLOOKUP(AM152,'P1（シフト記号表）'!$B:$Z,23,FALSE),"")</f>
        <v/>
      </c>
      <c r="AN153" s="544"/>
      <c r="AO153" s="436"/>
      <c r="AP153" s="548"/>
      <c r="AQ153" s="549"/>
      <c r="AR153" s="436"/>
      <c r="AS153" s="436"/>
      <c r="AT153" s="438"/>
      <c r="AU153" s="307" t="str">
        <f>IFERROR(IF($D152="□",($AO152/$AK$6),($AO152/$AK$8)),"")</f>
        <v/>
      </c>
      <c r="AV153" s="307" t="str">
        <f>IFERROR(IF($D152="□",($AN152/$AO$6),($AN152/$AO$8)),"")</f>
        <v/>
      </c>
      <c r="AX153" s="307" t="s">
        <v>523</v>
      </c>
      <c r="AY153" s="307" t="s">
        <v>523</v>
      </c>
    </row>
    <row r="154" spans="1:51" s="282" customFormat="1" ht="12" customHeight="1">
      <c r="A154" s="441"/>
      <c r="B154" s="530"/>
      <c r="C154" s="533"/>
      <c r="D154" s="536"/>
      <c r="E154" s="304"/>
      <c r="F154" s="541"/>
      <c r="G154" s="542"/>
      <c r="H154" s="308"/>
      <c r="I154" s="309"/>
      <c r="J154" s="309"/>
      <c r="K154" s="309"/>
      <c r="L154" s="309"/>
      <c r="M154" s="309"/>
      <c r="N154" s="309"/>
      <c r="O154" s="309"/>
      <c r="P154" s="309"/>
      <c r="Q154" s="309"/>
      <c r="R154" s="309"/>
      <c r="S154" s="309"/>
      <c r="T154" s="309"/>
      <c r="U154" s="309"/>
      <c r="V154" s="309"/>
      <c r="W154" s="309"/>
      <c r="X154" s="309"/>
      <c r="Y154" s="309"/>
      <c r="Z154" s="309"/>
      <c r="AA154" s="309"/>
      <c r="AB154" s="309"/>
      <c r="AC154" s="309"/>
      <c r="AD154" s="309"/>
      <c r="AE154" s="309"/>
      <c r="AF154" s="309"/>
      <c r="AG154" s="309"/>
      <c r="AH154" s="309"/>
      <c r="AI154" s="309"/>
      <c r="AJ154" s="309"/>
      <c r="AK154" s="309"/>
      <c r="AL154" s="309"/>
      <c r="AM154" s="309"/>
      <c r="AN154" s="545"/>
      <c r="AO154" s="437"/>
      <c r="AP154" s="550"/>
      <c r="AQ154" s="551"/>
      <c r="AR154" s="437"/>
      <c r="AS154" s="437"/>
      <c r="AT154" s="438"/>
      <c r="AU154" s="310"/>
      <c r="AV154" s="310"/>
      <c r="AX154" s="310"/>
      <c r="AY154" s="310"/>
    </row>
    <row r="155" spans="1:51" s="282" customFormat="1" ht="12" customHeight="1">
      <c r="A155" s="439">
        <v>43</v>
      </c>
      <c r="B155" s="528"/>
      <c r="C155" s="531"/>
      <c r="D155" s="534" t="s">
        <v>429</v>
      </c>
      <c r="E155" s="299"/>
      <c r="F155" s="537"/>
      <c r="G155" s="538"/>
      <c r="H155" s="300" t="s">
        <v>430</v>
      </c>
      <c r="I155" s="301"/>
      <c r="J155" s="302"/>
      <c r="K155" s="302"/>
      <c r="L155" s="302"/>
      <c r="M155" s="302"/>
      <c r="N155" s="302"/>
      <c r="O155" s="302"/>
      <c r="P155" s="302"/>
      <c r="Q155" s="302"/>
      <c r="R155" s="302"/>
      <c r="S155" s="302"/>
      <c r="T155" s="302"/>
      <c r="U155" s="302"/>
      <c r="V155" s="302"/>
      <c r="W155" s="302"/>
      <c r="X155" s="302"/>
      <c r="Y155" s="302"/>
      <c r="Z155" s="302"/>
      <c r="AA155" s="302"/>
      <c r="AB155" s="302"/>
      <c r="AC155" s="302"/>
      <c r="AD155" s="302"/>
      <c r="AE155" s="302"/>
      <c r="AF155" s="302"/>
      <c r="AG155" s="302"/>
      <c r="AH155" s="302"/>
      <c r="AI155" s="302"/>
      <c r="AJ155" s="302"/>
      <c r="AK155" s="302"/>
      <c r="AL155" s="302"/>
      <c r="AM155" s="302"/>
      <c r="AN155" s="543">
        <f>+SUM(I156:AM157)</f>
        <v>0</v>
      </c>
      <c r="AO155" s="435">
        <f>IF($AN$3="４週",AN155/4,AN155/(DAY(EOMONTH($I$21,0))/7))</f>
        <v>0</v>
      </c>
      <c r="AP155" s="546"/>
      <c r="AQ155" s="547"/>
      <c r="AR155" s="435" t="str">
        <f>IF($AN$3="４週",AU156,AV156)</f>
        <v/>
      </c>
      <c r="AS155" s="435"/>
      <c r="AT155" s="438"/>
      <c r="AU155" s="303" t="s">
        <v>431</v>
      </c>
      <c r="AV155" s="303" t="s">
        <v>432</v>
      </c>
      <c r="AX155" s="303" t="s">
        <v>433</v>
      </c>
      <c r="AY155" s="303" t="s">
        <v>434</v>
      </c>
    </row>
    <row r="156" spans="1:51" s="282" customFormat="1" ht="12" customHeight="1">
      <c r="A156" s="440"/>
      <c r="B156" s="529"/>
      <c r="C156" s="532"/>
      <c r="D156" s="535"/>
      <c r="E156" s="304"/>
      <c r="F156" s="539"/>
      <c r="G156" s="540"/>
      <c r="H156" s="305" t="s">
        <v>435</v>
      </c>
      <c r="I156" s="306" t="str">
        <f>IFERROR(VLOOKUP(I155,'P1（シフト記号表）'!$B:$Z,23,FALSE),"")</f>
        <v/>
      </c>
      <c r="J156" s="306" t="str">
        <f>IFERROR(VLOOKUP(J155,'P1（シフト記号表）'!$B:$Z,23,FALSE),"")</f>
        <v/>
      </c>
      <c r="K156" s="306" t="str">
        <f>IFERROR(VLOOKUP(K155,'P1（シフト記号表）'!$B:$Z,23,FALSE),"")</f>
        <v/>
      </c>
      <c r="L156" s="306" t="str">
        <f>IFERROR(VLOOKUP(L155,'P1（シフト記号表）'!$B:$Z,23,FALSE),"")</f>
        <v/>
      </c>
      <c r="M156" s="306" t="str">
        <f>IFERROR(VLOOKUP(M155,'P1（シフト記号表）'!$B:$Z,23,FALSE),"")</f>
        <v/>
      </c>
      <c r="N156" s="306" t="str">
        <f>IFERROR(VLOOKUP(N155,'P1（シフト記号表）'!$B:$Z,23,FALSE),"")</f>
        <v/>
      </c>
      <c r="O156" s="306" t="str">
        <f>IFERROR(VLOOKUP(O155,'P1（シフト記号表）'!$B:$Z,23,FALSE),"")</f>
        <v/>
      </c>
      <c r="P156" s="306" t="str">
        <f>IFERROR(VLOOKUP(P155,'P1（シフト記号表）'!$B:$Z,23,FALSE),"")</f>
        <v/>
      </c>
      <c r="Q156" s="306" t="str">
        <f>IFERROR(VLOOKUP(Q155,'P1（シフト記号表）'!$B:$Z,23,FALSE),"")</f>
        <v/>
      </c>
      <c r="R156" s="306" t="str">
        <f>IFERROR(VLOOKUP(R155,'P1（シフト記号表）'!$B:$Z,23,FALSE),"")</f>
        <v/>
      </c>
      <c r="S156" s="306" t="str">
        <f>IFERROR(VLOOKUP(S155,'P1（シフト記号表）'!$B:$Z,23,FALSE),"")</f>
        <v/>
      </c>
      <c r="T156" s="306" t="str">
        <f>IFERROR(VLOOKUP(T155,'P1（シフト記号表）'!$B:$Z,23,FALSE),"")</f>
        <v/>
      </c>
      <c r="U156" s="306" t="str">
        <f>IFERROR(VLOOKUP(U155,'P1（シフト記号表）'!$B:$Z,23,FALSE),"")</f>
        <v/>
      </c>
      <c r="V156" s="306" t="str">
        <f>IFERROR(VLOOKUP(V155,'P1（シフト記号表）'!$B:$Z,23,FALSE),"")</f>
        <v/>
      </c>
      <c r="W156" s="306" t="str">
        <f>IFERROR(VLOOKUP(W155,'P1（シフト記号表）'!$B:$Z,23,FALSE),"")</f>
        <v/>
      </c>
      <c r="X156" s="306" t="str">
        <f>IFERROR(VLOOKUP(X155,'P1（シフト記号表）'!$B:$Z,23,FALSE),"")</f>
        <v/>
      </c>
      <c r="Y156" s="306" t="str">
        <f>IFERROR(VLOOKUP(Y155,'P1（シフト記号表）'!$B:$Z,23,FALSE),"")</f>
        <v/>
      </c>
      <c r="Z156" s="306" t="str">
        <f>IFERROR(VLOOKUP(Z155,'P1（シフト記号表）'!$B:$Z,23,FALSE),"")</f>
        <v/>
      </c>
      <c r="AA156" s="306" t="str">
        <f>IFERROR(VLOOKUP(AA155,'P1（シフト記号表）'!$B:$Z,23,FALSE),"")</f>
        <v/>
      </c>
      <c r="AB156" s="306" t="str">
        <f>IFERROR(VLOOKUP(AB155,'P1（シフト記号表）'!$B:$Z,23,FALSE),"")</f>
        <v/>
      </c>
      <c r="AC156" s="306" t="str">
        <f>IFERROR(VLOOKUP(AC155,'P1（シフト記号表）'!$B:$Z,23,FALSE),"")</f>
        <v/>
      </c>
      <c r="AD156" s="306" t="str">
        <f>IFERROR(VLOOKUP(AD155,'P1（シフト記号表）'!$B:$Z,23,FALSE),"")</f>
        <v/>
      </c>
      <c r="AE156" s="306" t="str">
        <f>IFERROR(VLOOKUP(AE155,'P1（シフト記号表）'!$B:$Z,23,FALSE),"")</f>
        <v/>
      </c>
      <c r="AF156" s="306" t="str">
        <f>IFERROR(VLOOKUP(AF155,'P1（シフト記号表）'!$B:$Z,23,FALSE),"")</f>
        <v/>
      </c>
      <c r="AG156" s="306" t="str">
        <f>IFERROR(VLOOKUP(AG155,'P1（シフト記号表）'!$B:$Z,23,FALSE),"")</f>
        <v/>
      </c>
      <c r="AH156" s="306" t="str">
        <f>IFERROR(VLOOKUP(AH155,'P1（シフト記号表）'!$B:$Z,23,FALSE),"")</f>
        <v/>
      </c>
      <c r="AI156" s="306" t="str">
        <f>IFERROR(VLOOKUP(AI155,'P1（シフト記号表）'!$B:$Z,23,FALSE),"")</f>
        <v/>
      </c>
      <c r="AJ156" s="306" t="str">
        <f>IFERROR(VLOOKUP(AJ155,'P1（シフト記号表）'!$B:$Z,23,FALSE),"")</f>
        <v/>
      </c>
      <c r="AK156" s="306" t="str">
        <f>IFERROR(VLOOKUP(AK155,'P1（シフト記号表）'!$B:$Z,23,FALSE),"")</f>
        <v/>
      </c>
      <c r="AL156" s="306" t="str">
        <f>IFERROR(VLOOKUP(AL155,'P1（シフト記号表）'!$B:$Z,23,FALSE),"")</f>
        <v/>
      </c>
      <c r="AM156" s="306" t="str">
        <f>IFERROR(VLOOKUP(AM155,'P1（シフト記号表）'!$B:$Z,23,FALSE),"")</f>
        <v/>
      </c>
      <c r="AN156" s="544"/>
      <c r="AO156" s="436"/>
      <c r="AP156" s="548"/>
      <c r="AQ156" s="549"/>
      <c r="AR156" s="436"/>
      <c r="AS156" s="436"/>
      <c r="AT156" s="438"/>
      <c r="AU156" s="307" t="str">
        <f>IFERROR(IF($D155="□",($AO155/$AK$6),($AO155/$AK$8)),"")</f>
        <v/>
      </c>
      <c r="AV156" s="307" t="str">
        <f>IFERROR(IF($D155="□",($AN155/$AO$6),($AN155/$AO$8)),"")</f>
        <v/>
      </c>
      <c r="AX156" s="307" t="s">
        <v>523</v>
      </c>
      <c r="AY156" s="307" t="s">
        <v>523</v>
      </c>
    </row>
    <row r="157" spans="1:51" s="282" customFormat="1" ht="12" customHeight="1">
      <c r="A157" s="441"/>
      <c r="B157" s="530"/>
      <c r="C157" s="533"/>
      <c r="D157" s="536"/>
      <c r="E157" s="304"/>
      <c r="F157" s="541"/>
      <c r="G157" s="542"/>
      <c r="H157" s="308"/>
      <c r="I157" s="309"/>
      <c r="J157" s="309"/>
      <c r="K157" s="309"/>
      <c r="L157" s="309"/>
      <c r="M157" s="309"/>
      <c r="N157" s="309"/>
      <c r="O157" s="309"/>
      <c r="P157" s="309"/>
      <c r="Q157" s="309"/>
      <c r="R157" s="309"/>
      <c r="S157" s="309"/>
      <c r="T157" s="309"/>
      <c r="U157" s="309"/>
      <c r="V157" s="309"/>
      <c r="W157" s="309"/>
      <c r="X157" s="309"/>
      <c r="Y157" s="309"/>
      <c r="Z157" s="309"/>
      <c r="AA157" s="309"/>
      <c r="AB157" s="309"/>
      <c r="AC157" s="309"/>
      <c r="AD157" s="309"/>
      <c r="AE157" s="309"/>
      <c r="AF157" s="309"/>
      <c r="AG157" s="309"/>
      <c r="AH157" s="309"/>
      <c r="AI157" s="309"/>
      <c r="AJ157" s="309"/>
      <c r="AK157" s="309"/>
      <c r="AL157" s="309"/>
      <c r="AM157" s="309"/>
      <c r="AN157" s="545"/>
      <c r="AO157" s="437"/>
      <c r="AP157" s="550"/>
      <c r="AQ157" s="551"/>
      <c r="AR157" s="437"/>
      <c r="AS157" s="437"/>
      <c r="AT157" s="438"/>
      <c r="AU157" s="310"/>
      <c r="AV157" s="310"/>
      <c r="AX157" s="310"/>
      <c r="AY157" s="310"/>
    </row>
    <row r="158" spans="1:51" s="282" customFormat="1" ht="12" customHeight="1">
      <c r="A158" s="439">
        <v>44</v>
      </c>
      <c r="B158" s="528"/>
      <c r="C158" s="531"/>
      <c r="D158" s="534" t="s">
        <v>429</v>
      </c>
      <c r="E158" s="299"/>
      <c r="F158" s="537"/>
      <c r="G158" s="538"/>
      <c r="H158" s="300" t="s">
        <v>430</v>
      </c>
      <c r="I158" s="301"/>
      <c r="J158" s="302"/>
      <c r="K158" s="302"/>
      <c r="L158" s="302"/>
      <c r="M158" s="302"/>
      <c r="N158" s="302"/>
      <c r="O158" s="302"/>
      <c r="P158" s="302"/>
      <c r="Q158" s="302"/>
      <c r="R158" s="302"/>
      <c r="S158" s="302"/>
      <c r="T158" s="302"/>
      <c r="U158" s="302"/>
      <c r="V158" s="302"/>
      <c r="W158" s="302"/>
      <c r="X158" s="302"/>
      <c r="Y158" s="302"/>
      <c r="Z158" s="302"/>
      <c r="AA158" s="302"/>
      <c r="AB158" s="302"/>
      <c r="AC158" s="302"/>
      <c r="AD158" s="302"/>
      <c r="AE158" s="302"/>
      <c r="AF158" s="302"/>
      <c r="AG158" s="302"/>
      <c r="AH158" s="302"/>
      <c r="AI158" s="302"/>
      <c r="AJ158" s="302"/>
      <c r="AK158" s="302"/>
      <c r="AL158" s="302"/>
      <c r="AM158" s="302"/>
      <c r="AN158" s="543">
        <f>+SUM(I159:AM160)</f>
        <v>0</v>
      </c>
      <c r="AO158" s="435">
        <f>IF($AN$3="４週",AN158/4,AN158/(DAY(EOMONTH($I$21,0))/7))</f>
        <v>0</v>
      </c>
      <c r="AP158" s="546"/>
      <c r="AQ158" s="547"/>
      <c r="AR158" s="435" t="str">
        <f>IF($AN$3="４週",AU159,AV159)</f>
        <v/>
      </c>
      <c r="AS158" s="435"/>
      <c r="AT158" s="438"/>
      <c r="AU158" s="303" t="s">
        <v>431</v>
      </c>
      <c r="AV158" s="303" t="s">
        <v>432</v>
      </c>
      <c r="AX158" s="303" t="s">
        <v>433</v>
      </c>
      <c r="AY158" s="303" t="s">
        <v>434</v>
      </c>
    </row>
    <row r="159" spans="1:51" s="282" customFormat="1" ht="12" customHeight="1">
      <c r="A159" s="440"/>
      <c r="B159" s="529"/>
      <c r="C159" s="532"/>
      <c r="D159" s="535"/>
      <c r="E159" s="304"/>
      <c r="F159" s="539"/>
      <c r="G159" s="540"/>
      <c r="H159" s="305" t="s">
        <v>435</v>
      </c>
      <c r="I159" s="306" t="str">
        <f>IFERROR(VLOOKUP(I158,'P1（シフト記号表）'!$B:$Z,23,FALSE),"")</f>
        <v/>
      </c>
      <c r="J159" s="306" t="str">
        <f>IFERROR(VLOOKUP(J158,'P1（シフト記号表）'!$B:$Z,23,FALSE),"")</f>
        <v/>
      </c>
      <c r="K159" s="306" t="str">
        <f>IFERROR(VLOOKUP(K158,'P1（シフト記号表）'!$B:$Z,23,FALSE),"")</f>
        <v/>
      </c>
      <c r="L159" s="306" t="str">
        <f>IFERROR(VLOOKUP(L158,'P1（シフト記号表）'!$B:$Z,23,FALSE),"")</f>
        <v/>
      </c>
      <c r="M159" s="306" t="str">
        <f>IFERROR(VLOOKUP(M158,'P1（シフト記号表）'!$B:$Z,23,FALSE),"")</f>
        <v/>
      </c>
      <c r="N159" s="306" t="str">
        <f>IFERROR(VLOOKUP(N158,'P1（シフト記号表）'!$B:$Z,23,FALSE),"")</f>
        <v/>
      </c>
      <c r="O159" s="306" t="str">
        <f>IFERROR(VLOOKUP(O158,'P1（シフト記号表）'!$B:$Z,23,FALSE),"")</f>
        <v/>
      </c>
      <c r="P159" s="306" t="str">
        <f>IFERROR(VLOOKUP(P158,'P1（シフト記号表）'!$B:$Z,23,FALSE),"")</f>
        <v/>
      </c>
      <c r="Q159" s="306" t="str">
        <f>IFERROR(VLOOKUP(Q158,'P1（シフト記号表）'!$B:$Z,23,FALSE),"")</f>
        <v/>
      </c>
      <c r="R159" s="306" t="str">
        <f>IFERROR(VLOOKUP(R158,'P1（シフト記号表）'!$B:$Z,23,FALSE),"")</f>
        <v/>
      </c>
      <c r="S159" s="306" t="str">
        <f>IFERROR(VLOOKUP(S158,'P1（シフト記号表）'!$B:$Z,23,FALSE),"")</f>
        <v/>
      </c>
      <c r="T159" s="306" t="str">
        <f>IFERROR(VLOOKUP(T158,'P1（シフト記号表）'!$B:$Z,23,FALSE),"")</f>
        <v/>
      </c>
      <c r="U159" s="306" t="str">
        <f>IFERROR(VLOOKUP(U158,'P1（シフト記号表）'!$B:$Z,23,FALSE),"")</f>
        <v/>
      </c>
      <c r="V159" s="306" t="str">
        <f>IFERROR(VLOOKUP(V158,'P1（シフト記号表）'!$B:$Z,23,FALSE),"")</f>
        <v/>
      </c>
      <c r="W159" s="306" t="str">
        <f>IFERROR(VLOOKUP(W158,'P1（シフト記号表）'!$B:$Z,23,FALSE),"")</f>
        <v/>
      </c>
      <c r="X159" s="306" t="str">
        <f>IFERROR(VLOOKUP(X158,'P1（シフト記号表）'!$B:$Z,23,FALSE),"")</f>
        <v/>
      </c>
      <c r="Y159" s="306" t="str">
        <f>IFERROR(VLOOKUP(Y158,'P1（シフト記号表）'!$B:$Z,23,FALSE),"")</f>
        <v/>
      </c>
      <c r="Z159" s="306" t="str">
        <f>IFERROR(VLOOKUP(Z158,'P1（シフト記号表）'!$B:$Z,23,FALSE),"")</f>
        <v/>
      </c>
      <c r="AA159" s="306" t="str">
        <f>IFERROR(VLOOKUP(AA158,'P1（シフト記号表）'!$B:$Z,23,FALSE),"")</f>
        <v/>
      </c>
      <c r="AB159" s="306" t="str">
        <f>IFERROR(VLOOKUP(AB158,'P1（シフト記号表）'!$B:$Z,23,FALSE),"")</f>
        <v/>
      </c>
      <c r="AC159" s="306" t="str">
        <f>IFERROR(VLOOKUP(AC158,'P1（シフト記号表）'!$B:$Z,23,FALSE),"")</f>
        <v/>
      </c>
      <c r="AD159" s="306" t="str">
        <f>IFERROR(VLOOKUP(AD158,'P1（シフト記号表）'!$B:$Z,23,FALSE),"")</f>
        <v/>
      </c>
      <c r="AE159" s="306" t="str">
        <f>IFERROR(VLOOKUP(AE158,'P1（シフト記号表）'!$B:$Z,23,FALSE),"")</f>
        <v/>
      </c>
      <c r="AF159" s="306" t="str">
        <f>IFERROR(VLOOKUP(AF158,'P1（シフト記号表）'!$B:$Z,23,FALSE),"")</f>
        <v/>
      </c>
      <c r="AG159" s="306" t="str">
        <f>IFERROR(VLOOKUP(AG158,'P1（シフト記号表）'!$B:$Z,23,FALSE),"")</f>
        <v/>
      </c>
      <c r="AH159" s="306" t="str">
        <f>IFERROR(VLOOKUP(AH158,'P1（シフト記号表）'!$B:$Z,23,FALSE),"")</f>
        <v/>
      </c>
      <c r="AI159" s="306" t="str">
        <f>IFERROR(VLOOKUP(AI158,'P1（シフト記号表）'!$B:$Z,23,FALSE),"")</f>
        <v/>
      </c>
      <c r="AJ159" s="306" t="str">
        <f>IFERROR(VLOOKUP(AJ158,'P1（シフト記号表）'!$B:$Z,23,FALSE),"")</f>
        <v/>
      </c>
      <c r="AK159" s="306" t="str">
        <f>IFERROR(VLOOKUP(AK158,'P1（シフト記号表）'!$B:$Z,23,FALSE),"")</f>
        <v/>
      </c>
      <c r="AL159" s="306" t="str">
        <f>IFERROR(VLOOKUP(AL158,'P1（シフト記号表）'!$B:$Z,23,FALSE),"")</f>
        <v/>
      </c>
      <c r="AM159" s="306" t="str">
        <f>IFERROR(VLOOKUP(AM158,'P1（シフト記号表）'!$B:$Z,23,FALSE),"")</f>
        <v/>
      </c>
      <c r="AN159" s="544"/>
      <c r="AO159" s="436"/>
      <c r="AP159" s="548"/>
      <c r="AQ159" s="549"/>
      <c r="AR159" s="436"/>
      <c r="AS159" s="436"/>
      <c r="AT159" s="438"/>
      <c r="AU159" s="307" t="str">
        <f>IFERROR(IF($D158="□",($AO158/$AK$6),($AO158/$AK$8)),"")</f>
        <v/>
      </c>
      <c r="AV159" s="307" t="str">
        <f>IFERROR(IF($D158="□",($AN158/$AO$6),($AN158/$AO$8)),"")</f>
        <v/>
      </c>
      <c r="AX159" s="307" t="s">
        <v>523</v>
      </c>
      <c r="AY159" s="307" t="s">
        <v>523</v>
      </c>
    </row>
    <row r="160" spans="1:51" s="282" customFormat="1" ht="12" customHeight="1">
      <c r="A160" s="441"/>
      <c r="B160" s="530"/>
      <c r="C160" s="533"/>
      <c r="D160" s="536"/>
      <c r="E160" s="304"/>
      <c r="F160" s="541"/>
      <c r="G160" s="542"/>
      <c r="H160" s="308"/>
      <c r="I160" s="309"/>
      <c r="J160" s="309"/>
      <c r="K160" s="309"/>
      <c r="L160" s="309"/>
      <c r="M160" s="309"/>
      <c r="N160" s="309"/>
      <c r="O160" s="309"/>
      <c r="P160" s="309"/>
      <c r="Q160" s="309"/>
      <c r="R160" s="309"/>
      <c r="S160" s="309"/>
      <c r="T160" s="309"/>
      <c r="U160" s="309"/>
      <c r="V160" s="309"/>
      <c r="W160" s="309"/>
      <c r="X160" s="309"/>
      <c r="Y160" s="309"/>
      <c r="Z160" s="309"/>
      <c r="AA160" s="309"/>
      <c r="AB160" s="309"/>
      <c r="AC160" s="309"/>
      <c r="AD160" s="309"/>
      <c r="AE160" s="309"/>
      <c r="AF160" s="309"/>
      <c r="AG160" s="309"/>
      <c r="AH160" s="309"/>
      <c r="AI160" s="309"/>
      <c r="AJ160" s="309"/>
      <c r="AK160" s="309"/>
      <c r="AL160" s="309"/>
      <c r="AM160" s="309"/>
      <c r="AN160" s="545"/>
      <c r="AO160" s="437"/>
      <c r="AP160" s="550"/>
      <c r="AQ160" s="551"/>
      <c r="AR160" s="437"/>
      <c r="AS160" s="437"/>
      <c r="AT160" s="438"/>
      <c r="AU160" s="310"/>
      <c r="AV160" s="310"/>
      <c r="AX160" s="310"/>
      <c r="AY160" s="310"/>
    </row>
    <row r="161" spans="1:51" s="282" customFormat="1" ht="12" customHeight="1">
      <c r="A161" s="439">
        <v>45</v>
      </c>
      <c r="B161" s="528"/>
      <c r="C161" s="531"/>
      <c r="D161" s="534" t="s">
        <v>429</v>
      </c>
      <c r="E161" s="299"/>
      <c r="F161" s="537"/>
      <c r="G161" s="538"/>
      <c r="H161" s="300" t="s">
        <v>430</v>
      </c>
      <c r="I161" s="301"/>
      <c r="J161" s="302"/>
      <c r="K161" s="302"/>
      <c r="L161" s="302"/>
      <c r="M161" s="302"/>
      <c r="N161" s="302"/>
      <c r="O161" s="302"/>
      <c r="P161" s="302"/>
      <c r="Q161" s="302"/>
      <c r="R161" s="302"/>
      <c r="S161" s="302"/>
      <c r="T161" s="302"/>
      <c r="U161" s="302"/>
      <c r="V161" s="302"/>
      <c r="W161" s="302"/>
      <c r="X161" s="302"/>
      <c r="Y161" s="302"/>
      <c r="Z161" s="302"/>
      <c r="AA161" s="302"/>
      <c r="AB161" s="302"/>
      <c r="AC161" s="302"/>
      <c r="AD161" s="302"/>
      <c r="AE161" s="302"/>
      <c r="AF161" s="302"/>
      <c r="AG161" s="302"/>
      <c r="AH161" s="302"/>
      <c r="AI161" s="302"/>
      <c r="AJ161" s="302"/>
      <c r="AK161" s="302"/>
      <c r="AL161" s="302"/>
      <c r="AM161" s="302"/>
      <c r="AN161" s="543">
        <f>+SUM(I162:AM163)</f>
        <v>0</v>
      </c>
      <c r="AO161" s="435">
        <f>IF($AN$3="４週",AN161/4,AN161/(DAY(EOMONTH($I$21,0))/7))</f>
        <v>0</v>
      </c>
      <c r="AP161" s="546"/>
      <c r="AQ161" s="547"/>
      <c r="AR161" s="435" t="str">
        <f>IF($AN$3="４週",AU162,AV162)</f>
        <v/>
      </c>
      <c r="AS161" s="435"/>
      <c r="AT161" s="438"/>
      <c r="AU161" s="303" t="s">
        <v>431</v>
      </c>
      <c r="AV161" s="303" t="s">
        <v>432</v>
      </c>
      <c r="AX161" s="303" t="s">
        <v>433</v>
      </c>
      <c r="AY161" s="303" t="s">
        <v>434</v>
      </c>
    </row>
    <row r="162" spans="1:51" s="282" customFormat="1" ht="12" customHeight="1">
      <c r="A162" s="440"/>
      <c r="B162" s="529"/>
      <c r="C162" s="532"/>
      <c r="D162" s="535"/>
      <c r="E162" s="304"/>
      <c r="F162" s="539"/>
      <c r="G162" s="540"/>
      <c r="H162" s="305" t="s">
        <v>435</v>
      </c>
      <c r="I162" s="306" t="str">
        <f>IFERROR(VLOOKUP(I161,'P1（シフト記号表）'!$B:$Z,23,FALSE),"")</f>
        <v/>
      </c>
      <c r="J162" s="306" t="str">
        <f>IFERROR(VLOOKUP(J161,'P1（シフト記号表）'!$B:$Z,23,FALSE),"")</f>
        <v/>
      </c>
      <c r="K162" s="306" t="str">
        <f>IFERROR(VLOOKUP(K161,'P1（シフト記号表）'!$B:$Z,23,FALSE),"")</f>
        <v/>
      </c>
      <c r="L162" s="306" t="str">
        <f>IFERROR(VLOOKUP(L161,'P1（シフト記号表）'!$B:$Z,23,FALSE),"")</f>
        <v/>
      </c>
      <c r="M162" s="306" t="str">
        <f>IFERROR(VLOOKUP(M161,'P1（シフト記号表）'!$B:$Z,23,FALSE),"")</f>
        <v/>
      </c>
      <c r="N162" s="306" t="str">
        <f>IFERROR(VLOOKUP(N161,'P1（シフト記号表）'!$B:$Z,23,FALSE),"")</f>
        <v/>
      </c>
      <c r="O162" s="306" t="str">
        <f>IFERROR(VLOOKUP(O161,'P1（シフト記号表）'!$B:$Z,23,FALSE),"")</f>
        <v/>
      </c>
      <c r="P162" s="306" t="str">
        <f>IFERROR(VLOOKUP(P161,'P1（シフト記号表）'!$B:$Z,23,FALSE),"")</f>
        <v/>
      </c>
      <c r="Q162" s="306" t="str">
        <f>IFERROR(VLOOKUP(Q161,'P1（シフト記号表）'!$B:$Z,23,FALSE),"")</f>
        <v/>
      </c>
      <c r="R162" s="306" t="str">
        <f>IFERROR(VLOOKUP(R161,'P1（シフト記号表）'!$B:$Z,23,FALSE),"")</f>
        <v/>
      </c>
      <c r="S162" s="306" t="str">
        <f>IFERROR(VLOOKUP(S161,'P1（シフト記号表）'!$B:$Z,23,FALSE),"")</f>
        <v/>
      </c>
      <c r="T162" s="306" t="str">
        <f>IFERROR(VLOOKUP(T161,'P1（シフト記号表）'!$B:$Z,23,FALSE),"")</f>
        <v/>
      </c>
      <c r="U162" s="306" t="str">
        <f>IFERROR(VLOOKUP(U161,'P1（シフト記号表）'!$B:$Z,23,FALSE),"")</f>
        <v/>
      </c>
      <c r="V162" s="306" t="str">
        <f>IFERROR(VLOOKUP(V161,'P1（シフト記号表）'!$B:$Z,23,FALSE),"")</f>
        <v/>
      </c>
      <c r="W162" s="306" t="str">
        <f>IFERROR(VLOOKUP(W161,'P1（シフト記号表）'!$B:$Z,23,FALSE),"")</f>
        <v/>
      </c>
      <c r="X162" s="306" t="str">
        <f>IFERROR(VLOOKUP(X161,'P1（シフト記号表）'!$B:$Z,23,FALSE),"")</f>
        <v/>
      </c>
      <c r="Y162" s="306" t="str">
        <f>IFERROR(VLOOKUP(Y161,'P1（シフト記号表）'!$B:$Z,23,FALSE),"")</f>
        <v/>
      </c>
      <c r="Z162" s="306" t="str">
        <f>IFERROR(VLOOKUP(Z161,'P1（シフト記号表）'!$B:$Z,23,FALSE),"")</f>
        <v/>
      </c>
      <c r="AA162" s="306" t="str">
        <f>IFERROR(VLOOKUP(AA161,'P1（シフト記号表）'!$B:$Z,23,FALSE),"")</f>
        <v/>
      </c>
      <c r="AB162" s="306" t="str">
        <f>IFERROR(VLOOKUP(AB161,'P1（シフト記号表）'!$B:$Z,23,FALSE),"")</f>
        <v/>
      </c>
      <c r="AC162" s="306" t="str">
        <f>IFERROR(VLOOKUP(AC161,'P1（シフト記号表）'!$B:$Z,23,FALSE),"")</f>
        <v/>
      </c>
      <c r="AD162" s="306" t="str">
        <f>IFERROR(VLOOKUP(AD161,'P1（シフト記号表）'!$B:$Z,23,FALSE),"")</f>
        <v/>
      </c>
      <c r="AE162" s="306" t="str">
        <f>IFERROR(VLOOKUP(AE161,'P1（シフト記号表）'!$B:$Z,23,FALSE),"")</f>
        <v/>
      </c>
      <c r="AF162" s="306" t="str">
        <f>IFERROR(VLOOKUP(AF161,'P1（シフト記号表）'!$B:$Z,23,FALSE),"")</f>
        <v/>
      </c>
      <c r="AG162" s="306" t="str">
        <f>IFERROR(VLOOKUP(AG161,'P1（シフト記号表）'!$B:$Z,23,FALSE),"")</f>
        <v/>
      </c>
      <c r="AH162" s="306" t="str">
        <f>IFERROR(VLOOKUP(AH161,'P1（シフト記号表）'!$B:$Z,23,FALSE),"")</f>
        <v/>
      </c>
      <c r="AI162" s="306" t="str">
        <f>IFERROR(VLOOKUP(AI161,'P1（シフト記号表）'!$B:$Z,23,FALSE),"")</f>
        <v/>
      </c>
      <c r="AJ162" s="306" t="str">
        <f>IFERROR(VLOOKUP(AJ161,'P1（シフト記号表）'!$B:$Z,23,FALSE),"")</f>
        <v/>
      </c>
      <c r="AK162" s="306" t="str">
        <f>IFERROR(VLOOKUP(AK161,'P1（シフト記号表）'!$B:$Z,23,FALSE),"")</f>
        <v/>
      </c>
      <c r="AL162" s="306" t="str">
        <f>IFERROR(VLOOKUP(AL161,'P1（シフト記号表）'!$B:$Z,23,FALSE),"")</f>
        <v/>
      </c>
      <c r="AM162" s="306" t="str">
        <f>IFERROR(VLOOKUP(AM161,'P1（シフト記号表）'!$B:$Z,23,FALSE),"")</f>
        <v/>
      </c>
      <c r="AN162" s="544"/>
      <c r="AO162" s="436"/>
      <c r="AP162" s="548"/>
      <c r="AQ162" s="549"/>
      <c r="AR162" s="436"/>
      <c r="AS162" s="436"/>
      <c r="AT162" s="438"/>
      <c r="AU162" s="307" t="str">
        <f>IFERROR(IF($D161="□",($AO161/$AK$6),($AO161/$AK$8)),"")</f>
        <v/>
      </c>
      <c r="AV162" s="307" t="str">
        <f>IFERROR(IF($D161="□",($AN161/$AO$6),($AN161/$AO$8)),"")</f>
        <v/>
      </c>
      <c r="AX162" s="307" t="s">
        <v>523</v>
      </c>
      <c r="AY162" s="307" t="s">
        <v>523</v>
      </c>
    </row>
    <row r="163" spans="1:51" s="282" customFormat="1" ht="12" customHeight="1">
      <c r="A163" s="441"/>
      <c r="B163" s="530"/>
      <c r="C163" s="533"/>
      <c r="D163" s="536"/>
      <c r="E163" s="304"/>
      <c r="F163" s="541"/>
      <c r="G163" s="542"/>
      <c r="H163" s="308"/>
      <c r="I163" s="309"/>
      <c r="J163" s="309"/>
      <c r="K163" s="309"/>
      <c r="L163" s="309"/>
      <c r="M163" s="309"/>
      <c r="N163" s="309"/>
      <c r="O163" s="309"/>
      <c r="P163" s="309"/>
      <c r="Q163" s="309"/>
      <c r="R163" s="309"/>
      <c r="S163" s="309"/>
      <c r="T163" s="309"/>
      <c r="U163" s="309"/>
      <c r="V163" s="309"/>
      <c r="W163" s="309"/>
      <c r="X163" s="309"/>
      <c r="Y163" s="309"/>
      <c r="Z163" s="309"/>
      <c r="AA163" s="309"/>
      <c r="AB163" s="309"/>
      <c r="AC163" s="309"/>
      <c r="AD163" s="309"/>
      <c r="AE163" s="309"/>
      <c r="AF163" s="309"/>
      <c r="AG163" s="309"/>
      <c r="AH163" s="309"/>
      <c r="AI163" s="309"/>
      <c r="AJ163" s="309"/>
      <c r="AK163" s="309"/>
      <c r="AL163" s="309"/>
      <c r="AM163" s="309"/>
      <c r="AN163" s="545"/>
      <c r="AO163" s="437"/>
      <c r="AP163" s="550"/>
      <c r="AQ163" s="551"/>
      <c r="AR163" s="437"/>
      <c r="AS163" s="437"/>
      <c r="AT163" s="438"/>
      <c r="AU163" s="310"/>
      <c r="AV163" s="310"/>
      <c r="AX163" s="310"/>
      <c r="AY163" s="310"/>
    </row>
    <row r="164" spans="1:51" s="282" customFormat="1" ht="12" customHeight="1">
      <c r="A164" s="439">
        <v>46</v>
      </c>
      <c r="B164" s="528"/>
      <c r="C164" s="531"/>
      <c r="D164" s="534" t="s">
        <v>429</v>
      </c>
      <c r="E164" s="299"/>
      <c r="F164" s="537"/>
      <c r="G164" s="538"/>
      <c r="H164" s="300" t="s">
        <v>430</v>
      </c>
      <c r="I164" s="301"/>
      <c r="J164" s="302"/>
      <c r="K164" s="302"/>
      <c r="L164" s="302"/>
      <c r="M164" s="302"/>
      <c r="N164" s="302"/>
      <c r="O164" s="302"/>
      <c r="P164" s="302"/>
      <c r="Q164" s="302"/>
      <c r="R164" s="302"/>
      <c r="S164" s="302"/>
      <c r="T164" s="302"/>
      <c r="U164" s="302"/>
      <c r="V164" s="302"/>
      <c r="W164" s="302"/>
      <c r="X164" s="302"/>
      <c r="Y164" s="302"/>
      <c r="Z164" s="302"/>
      <c r="AA164" s="302"/>
      <c r="AB164" s="302"/>
      <c r="AC164" s="302"/>
      <c r="AD164" s="302"/>
      <c r="AE164" s="302"/>
      <c r="AF164" s="302"/>
      <c r="AG164" s="302"/>
      <c r="AH164" s="302"/>
      <c r="AI164" s="302"/>
      <c r="AJ164" s="302"/>
      <c r="AK164" s="302"/>
      <c r="AL164" s="302"/>
      <c r="AM164" s="302"/>
      <c r="AN164" s="543">
        <f>+SUM(I165:AM166)</f>
        <v>0</v>
      </c>
      <c r="AO164" s="435">
        <f>IF($AN$3="４週",AN164/4,AN164/(DAY(EOMONTH($I$21,0))/7))</f>
        <v>0</v>
      </c>
      <c r="AP164" s="546"/>
      <c r="AQ164" s="547"/>
      <c r="AR164" s="435" t="str">
        <f>IF($AN$3="４週",AU165,AV165)</f>
        <v/>
      </c>
      <c r="AS164" s="435"/>
      <c r="AT164" s="438"/>
      <c r="AU164" s="303" t="s">
        <v>431</v>
      </c>
      <c r="AV164" s="303" t="s">
        <v>432</v>
      </c>
      <c r="AX164" s="303" t="s">
        <v>433</v>
      </c>
      <c r="AY164" s="303" t="s">
        <v>434</v>
      </c>
    </row>
    <row r="165" spans="1:51" s="282" customFormat="1" ht="12" customHeight="1">
      <c r="A165" s="440"/>
      <c r="B165" s="529"/>
      <c r="C165" s="532"/>
      <c r="D165" s="535"/>
      <c r="E165" s="304"/>
      <c r="F165" s="539"/>
      <c r="G165" s="540"/>
      <c r="H165" s="305" t="s">
        <v>435</v>
      </c>
      <c r="I165" s="306" t="str">
        <f>IFERROR(VLOOKUP(I164,'P1（シフト記号表）'!$B:$Z,23,FALSE),"")</f>
        <v/>
      </c>
      <c r="J165" s="306" t="str">
        <f>IFERROR(VLOOKUP(J164,'P1（シフト記号表）'!$B:$Z,23,FALSE),"")</f>
        <v/>
      </c>
      <c r="K165" s="306" t="str">
        <f>IFERROR(VLOOKUP(K164,'P1（シフト記号表）'!$B:$Z,23,FALSE),"")</f>
        <v/>
      </c>
      <c r="L165" s="306" t="str">
        <f>IFERROR(VLOOKUP(L164,'P1（シフト記号表）'!$B:$Z,23,FALSE),"")</f>
        <v/>
      </c>
      <c r="M165" s="306" t="str">
        <f>IFERROR(VLOOKUP(M164,'P1（シフト記号表）'!$B:$Z,23,FALSE),"")</f>
        <v/>
      </c>
      <c r="N165" s="306" t="str">
        <f>IFERROR(VLOOKUP(N164,'P1（シフト記号表）'!$B:$Z,23,FALSE),"")</f>
        <v/>
      </c>
      <c r="O165" s="306" t="str">
        <f>IFERROR(VLOOKUP(O164,'P1（シフト記号表）'!$B:$Z,23,FALSE),"")</f>
        <v/>
      </c>
      <c r="P165" s="306" t="str">
        <f>IFERROR(VLOOKUP(P164,'P1（シフト記号表）'!$B:$Z,23,FALSE),"")</f>
        <v/>
      </c>
      <c r="Q165" s="306" t="str">
        <f>IFERROR(VLOOKUP(Q164,'P1（シフト記号表）'!$B:$Z,23,FALSE),"")</f>
        <v/>
      </c>
      <c r="R165" s="306" t="str">
        <f>IFERROR(VLOOKUP(R164,'P1（シフト記号表）'!$B:$Z,23,FALSE),"")</f>
        <v/>
      </c>
      <c r="S165" s="306" t="str">
        <f>IFERROR(VLOOKUP(S164,'P1（シフト記号表）'!$B:$Z,23,FALSE),"")</f>
        <v/>
      </c>
      <c r="T165" s="306" t="str">
        <f>IFERROR(VLOOKUP(T164,'P1（シフト記号表）'!$B:$Z,23,FALSE),"")</f>
        <v/>
      </c>
      <c r="U165" s="306" t="str">
        <f>IFERROR(VLOOKUP(U164,'P1（シフト記号表）'!$B:$Z,23,FALSE),"")</f>
        <v/>
      </c>
      <c r="V165" s="306" t="str">
        <f>IFERROR(VLOOKUP(V164,'P1（シフト記号表）'!$B:$Z,23,FALSE),"")</f>
        <v/>
      </c>
      <c r="W165" s="306" t="str">
        <f>IFERROR(VLOOKUP(W164,'P1（シフト記号表）'!$B:$Z,23,FALSE),"")</f>
        <v/>
      </c>
      <c r="X165" s="306" t="str">
        <f>IFERROR(VLOOKUP(X164,'P1（シフト記号表）'!$B:$Z,23,FALSE),"")</f>
        <v/>
      </c>
      <c r="Y165" s="306" t="str">
        <f>IFERROR(VLOOKUP(Y164,'P1（シフト記号表）'!$B:$Z,23,FALSE),"")</f>
        <v/>
      </c>
      <c r="Z165" s="306" t="str">
        <f>IFERROR(VLOOKUP(Z164,'P1（シフト記号表）'!$B:$Z,23,FALSE),"")</f>
        <v/>
      </c>
      <c r="AA165" s="306" t="str">
        <f>IFERROR(VLOOKUP(AA164,'P1（シフト記号表）'!$B:$Z,23,FALSE),"")</f>
        <v/>
      </c>
      <c r="AB165" s="306" t="str">
        <f>IFERROR(VLOOKUP(AB164,'P1（シフト記号表）'!$B:$Z,23,FALSE),"")</f>
        <v/>
      </c>
      <c r="AC165" s="306" t="str">
        <f>IFERROR(VLOOKUP(AC164,'P1（シフト記号表）'!$B:$Z,23,FALSE),"")</f>
        <v/>
      </c>
      <c r="AD165" s="306" t="str">
        <f>IFERROR(VLOOKUP(AD164,'P1（シフト記号表）'!$B:$Z,23,FALSE),"")</f>
        <v/>
      </c>
      <c r="AE165" s="306" t="str">
        <f>IFERROR(VLOOKUP(AE164,'P1（シフト記号表）'!$B:$Z,23,FALSE),"")</f>
        <v/>
      </c>
      <c r="AF165" s="306" t="str">
        <f>IFERROR(VLOOKUP(AF164,'P1（シフト記号表）'!$B:$Z,23,FALSE),"")</f>
        <v/>
      </c>
      <c r="AG165" s="306" t="str">
        <f>IFERROR(VLOOKUP(AG164,'P1（シフト記号表）'!$B:$Z,23,FALSE),"")</f>
        <v/>
      </c>
      <c r="AH165" s="306" t="str">
        <f>IFERROR(VLOOKUP(AH164,'P1（シフト記号表）'!$B:$Z,23,FALSE),"")</f>
        <v/>
      </c>
      <c r="AI165" s="306" t="str">
        <f>IFERROR(VLOOKUP(AI164,'P1（シフト記号表）'!$B:$Z,23,FALSE),"")</f>
        <v/>
      </c>
      <c r="AJ165" s="306" t="str">
        <f>IFERROR(VLOOKUP(AJ164,'P1（シフト記号表）'!$B:$Z,23,FALSE),"")</f>
        <v/>
      </c>
      <c r="AK165" s="306" t="str">
        <f>IFERROR(VLOOKUP(AK164,'P1（シフト記号表）'!$B:$Z,23,FALSE),"")</f>
        <v/>
      </c>
      <c r="AL165" s="306" t="str">
        <f>IFERROR(VLOOKUP(AL164,'P1（シフト記号表）'!$B:$Z,23,FALSE),"")</f>
        <v/>
      </c>
      <c r="AM165" s="306" t="str">
        <f>IFERROR(VLOOKUP(AM164,'P1（シフト記号表）'!$B:$Z,23,FALSE),"")</f>
        <v/>
      </c>
      <c r="AN165" s="544"/>
      <c r="AO165" s="436"/>
      <c r="AP165" s="548"/>
      <c r="AQ165" s="549"/>
      <c r="AR165" s="436"/>
      <c r="AS165" s="436"/>
      <c r="AT165" s="438"/>
      <c r="AU165" s="307" t="str">
        <f>IFERROR(IF($D164="□",($AO164/$AK$6),($AO164/$AK$8)),"")</f>
        <v/>
      </c>
      <c r="AV165" s="307" t="str">
        <f>IFERROR(IF($D164="□",($AN164/$AO$6),($AN164/$AO$8)),"")</f>
        <v/>
      </c>
      <c r="AX165" s="307" t="s">
        <v>523</v>
      </c>
      <c r="AY165" s="307" t="s">
        <v>523</v>
      </c>
    </row>
    <row r="166" spans="1:51" s="282" customFormat="1" ht="12" customHeight="1">
      <c r="A166" s="441"/>
      <c r="B166" s="530"/>
      <c r="C166" s="533"/>
      <c r="D166" s="536"/>
      <c r="E166" s="304"/>
      <c r="F166" s="541"/>
      <c r="G166" s="542"/>
      <c r="H166" s="308"/>
      <c r="I166" s="309"/>
      <c r="J166" s="309"/>
      <c r="K166" s="309"/>
      <c r="L166" s="309"/>
      <c r="M166" s="309"/>
      <c r="N166" s="309"/>
      <c r="O166" s="309"/>
      <c r="P166" s="309"/>
      <c r="Q166" s="309"/>
      <c r="R166" s="309"/>
      <c r="S166" s="309"/>
      <c r="T166" s="309"/>
      <c r="U166" s="309"/>
      <c r="V166" s="309"/>
      <c r="W166" s="309"/>
      <c r="X166" s="309"/>
      <c r="Y166" s="309"/>
      <c r="Z166" s="309"/>
      <c r="AA166" s="309"/>
      <c r="AB166" s="309"/>
      <c r="AC166" s="309"/>
      <c r="AD166" s="309"/>
      <c r="AE166" s="309"/>
      <c r="AF166" s="309"/>
      <c r="AG166" s="309"/>
      <c r="AH166" s="309"/>
      <c r="AI166" s="309"/>
      <c r="AJ166" s="309"/>
      <c r="AK166" s="309"/>
      <c r="AL166" s="309"/>
      <c r="AM166" s="309"/>
      <c r="AN166" s="545"/>
      <c r="AO166" s="437"/>
      <c r="AP166" s="550"/>
      <c r="AQ166" s="551"/>
      <c r="AR166" s="437"/>
      <c r="AS166" s="437"/>
      <c r="AT166" s="438"/>
      <c r="AU166" s="310"/>
      <c r="AV166" s="310"/>
      <c r="AX166" s="310"/>
      <c r="AY166" s="310"/>
    </row>
    <row r="167" spans="1:51" s="282" customFormat="1" ht="12" customHeight="1">
      <c r="A167" s="439">
        <v>47</v>
      </c>
      <c r="B167" s="528"/>
      <c r="C167" s="531"/>
      <c r="D167" s="534" t="s">
        <v>429</v>
      </c>
      <c r="E167" s="299"/>
      <c r="F167" s="537"/>
      <c r="G167" s="538"/>
      <c r="H167" s="300" t="s">
        <v>430</v>
      </c>
      <c r="I167" s="301"/>
      <c r="J167" s="302"/>
      <c r="K167" s="302"/>
      <c r="L167" s="302"/>
      <c r="M167" s="302"/>
      <c r="N167" s="302"/>
      <c r="O167" s="302"/>
      <c r="P167" s="302"/>
      <c r="Q167" s="302"/>
      <c r="R167" s="302"/>
      <c r="S167" s="302"/>
      <c r="T167" s="302"/>
      <c r="U167" s="302"/>
      <c r="V167" s="302"/>
      <c r="W167" s="302"/>
      <c r="X167" s="302"/>
      <c r="Y167" s="302"/>
      <c r="Z167" s="302"/>
      <c r="AA167" s="302"/>
      <c r="AB167" s="302"/>
      <c r="AC167" s="302"/>
      <c r="AD167" s="302"/>
      <c r="AE167" s="302"/>
      <c r="AF167" s="302"/>
      <c r="AG167" s="302"/>
      <c r="AH167" s="302"/>
      <c r="AI167" s="302"/>
      <c r="AJ167" s="302"/>
      <c r="AK167" s="302"/>
      <c r="AL167" s="302"/>
      <c r="AM167" s="302"/>
      <c r="AN167" s="543">
        <f>+SUM(I168:AM169)</f>
        <v>0</v>
      </c>
      <c r="AO167" s="435">
        <f>IF($AN$3="４週",AN167/4,AN167/(DAY(EOMONTH($I$21,0))/7))</f>
        <v>0</v>
      </c>
      <c r="AP167" s="546"/>
      <c r="AQ167" s="547"/>
      <c r="AR167" s="435" t="str">
        <f>IF($AN$3="４週",AU168,AV168)</f>
        <v/>
      </c>
      <c r="AS167" s="435"/>
      <c r="AT167" s="438"/>
      <c r="AU167" s="303" t="s">
        <v>431</v>
      </c>
      <c r="AV167" s="303" t="s">
        <v>432</v>
      </c>
      <c r="AX167" s="303" t="s">
        <v>433</v>
      </c>
      <c r="AY167" s="303" t="s">
        <v>434</v>
      </c>
    </row>
    <row r="168" spans="1:51" s="282" customFormat="1" ht="12" customHeight="1">
      <c r="A168" s="440"/>
      <c r="B168" s="529"/>
      <c r="C168" s="532"/>
      <c r="D168" s="535"/>
      <c r="E168" s="304"/>
      <c r="F168" s="539"/>
      <c r="G168" s="540"/>
      <c r="H168" s="305" t="s">
        <v>435</v>
      </c>
      <c r="I168" s="306" t="str">
        <f>IFERROR(VLOOKUP(I167,'P1（シフト記号表）'!$B:$Z,23,FALSE),"")</f>
        <v/>
      </c>
      <c r="J168" s="306" t="str">
        <f>IFERROR(VLOOKUP(J167,'P1（シフト記号表）'!$B:$Z,23,FALSE),"")</f>
        <v/>
      </c>
      <c r="K168" s="306" t="str">
        <f>IFERROR(VLOOKUP(K167,'P1（シフト記号表）'!$B:$Z,23,FALSE),"")</f>
        <v/>
      </c>
      <c r="L168" s="306" t="str">
        <f>IFERROR(VLOOKUP(L167,'P1（シフト記号表）'!$B:$Z,23,FALSE),"")</f>
        <v/>
      </c>
      <c r="M168" s="306" t="str">
        <f>IFERROR(VLOOKUP(M167,'P1（シフト記号表）'!$B:$Z,23,FALSE),"")</f>
        <v/>
      </c>
      <c r="N168" s="306" t="str">
        <f>IFERROR(VLOOKUP(N167,'P1（シフト記号表）'!$B:$Z,23,FALSE),"")</f>
        <v/>
      </c>
      <c r="O168" s="306" t="str">
        <f>IFERROR(VLOOKUP(O167,'P1（シフト記号表）'!$B:$Z,23,FALSE),"")</f>
        <v/>
      </c>
      <c r="P168" s="306" t="str">
        <f>IFERROR(VLOOKUP(P167,'P1（シフト記号表）'!$B:$Z,23,FALSE),"")</f>
        <v/>
      </c>
      <c r="Q168" s="306" t="str">
        <f>IFERROR(VLOOKUP(Q167,'P1（シフト記号表）'!$B:$Z,23,FALSE),"")</f>
        <v/>
      </c>
      <c r="R168" s="306" t="str">
        <f>IFERROR(VLOOKUP(R167,'P1（シフト記号表）'!$B:$Z,23,FALSE),"")</f>
        <v/>
      </c>
      <c r="S168" s="306" t="str">
        <f>IFERROR(VLOOKUP(S167,'P1（シフト記号表）'!$B:$Z,23,FALSE),"")</f>
        <v/>
      </c>
      <c r="T168" s="306" t="str">
        <f>IFERROR(VLOOKUP(T167,'P1（シフト記号表）'!$B:$Z,23,FALSE),"")</f>
        <v/>
      </c>
      <c r="U168" s="306" t="str">
        <f>IFERROR(VLOOKUP(U167,'P1（シフト記号表）'!$B:$Z,23,FALSE),"")</f>
        <v/>
      </c>
      <c r="V168" s="306" t="str">
        <f>IFERROR(VLOOKUP(V167,'P1（シフト記号表）'!$B:$Z,23,FALSE),"")</f>
        <v/>
      </c>
      <c r="W168" s="306" t="str">
        <f>IFERROR(VLOOKUP(W167,'P1（シフト記号表）'!$B:$Z,23,FALSE),"")</f>
        <v/>
      </c>
      <c r="X168" s="306" t="str">
        <f>IFERROR(VLOOKUP(X167,'P1（シフト記号表）'!$B:$Z,23,FALSE),"")</f>
        <v/>
      </c>
      <c r="Y168" s="306" t="str">
        <f>IFERROR(VLOOKUP(Y167,'P1（シフト記号表）'!$B:$Z,23,FALSE),"")</f>
        <v/>
      </c>
      <c r="Z168" s="306" t="str">
        <f>IFERROR(VLOOKUP(Z167,'P1（シフト記号表）'!$B:$Z,23,FALSE),"")</f>
        <v/>
      </c>
      <c r="AA168" s="306" t="str">
        <f>IFERROR(VLOOKUP(AA167,'P1（シフト記号表）'!$B:$Z,23,FALSE),"")</f>
        <v/>
      </c>
      <c r="AB168" s="306" t="str">
        <f>IFERROR(VLOOKUP(AB167,'P1（シフト記号表）'!$B:$Z,23,FALSE),"")</f>
        <v/>
      </c>
      <c r="AC168" s="306" t="str">
        <f>IFERROR(VLOOKUP(AC167,'P1（シフト記号表）'!$B:$Z,23,FALSE),"")</f>
        <v/>
      </c>
      <c r="AD168" s="306" t="str">
        <f>IFERROR(VLOOKUP(AD167,'P1（シフト記号表）'!$B:$Z,23,FALSE),"")</f>
        <v/>
      </c>
      <c r="AE168" s="306" t="str">
        <f>IFERROR(VLOOKUP(AE167,'P1（シフト記号表）'!$B:$Z,23,FALSE),"")</f>
        <v/>
      </c>
      <c r="AF168" s="306" t="str">
        <f>IFERROR(VLOOKUP(AF167,'P1（シフト記号表）'!$B:$Z,23,FALSE),"")</f>
        <v/>
      </c>
      <c r="AG168" s="306" t="str">
        <f>IFERROR(VLOOKUP(AG167,'P1（シフト記号表）'!$B:$Z,23,FALSE),"")</f>
        <v/>
      </c>
      <c r="AH168" s="306" t="str">
        <f>IFERROR(VLOOKUP(AH167,'P1（シフト記号表）'!$B:$Z,23,FALSE),"")</f>
        <v/>
      </c>
      <c r="AI168" s="306" t="str">
        <f>IFERROR(VLOOKUP(AI167,'P1（シフト記号表）'!$B:$Z,23,FALSE),"")</f>
        <v/>
      </c>
      <c r="AJ168" s="306" t="str">
        <f>IFERROR(VLOOKUP(AJ167,'P1（シフト記号表）'!$B:$Z,23,FALSE),"")</f>
        <v/>
      </c>
      <c r="AK168" s="306" t="str">
        <f>IFERROR(VLOOKUP(AK167,'P1（シフト記号表）'!$B:$Z,23,FALSE),"")</f>
        <v/>
      </c>
      <c r="AL168" s="306" t="str">
        <f>IFERROR(VLOOKUP(AL167,'P1（シフト記号表）'!$B:$Z,23,FALSE),"")</f>
        <v/>
      </c>
      <c r="AM168" s="306" t="str">
        <f>IFERROR(VLOOKUP(AM167,'P1（シフト記号表）'!$B:$Z,23,FALSE),"")</f>
        <v/>
      </c>
      <c r="AN168" s="544"/>
      <c r="AO168" s="436"/>
      <c r="AP168" s="548"/>
      <c r="AQ168" s="549"/>
      <c r="AR168" s="436"/>
      <c r="AS168" s="436"/>
      <c r="AT168" s="438"/>
      <c r="AU168" s="307" t="str">
        <f>IFERROR(IF($D167="□",($AO167/$AK$6),($AO167/$AK$8)),"")</f>
        <v/>
      </c>
      <c r="AV168" s="307" t="str">
        <f>IFERROR(IF($D167="□",($AN167/$AO$6),($AN167/$AO$8)),"")</f>
        <v/>
      </c>
      <c r="AX168" s="307" t="s">
        <v>523</v>
      </c>
      <c r="AY168" s="307" t="s">
        <v>523</v>
      </c>
    </row>
    <row r="169" spans="1:51" s="282" customFormat="1" ht="12" customHeight="1">
      <c r="A169" s="441"/>
      <c r="B169" s="530"/>
      <c r="C169" s="533"/>
      <c r="D169" s="536"/>
      <c r="E169" s="304"/>
      <c r="F169" s="541"/>
      <c r="G169" s="542"/>
      <c r="H169" s="308"/>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9"/>
      <c r="AL169" s="309"/>
      <c r="AM169" s="309"/>
      <c r="AN169" s="545"/>
      <c r="AO169" s="437"/>
      <c r="AP169" s="550"/>
      <c r="AQ169" s="551"/>
      <c r="AR169" s="437"/>
      <c r="AS169" s="437"/>
      <c r="AT169" s="438"/>
      <c r="AU169" s="310"/>
      <c r="AV169" s="310"/>
      <c r="AX169" s="310"/>
      <c r="AY169" s="310"/>
    </row>
    <row r="170" spans="1:51" s="282" customFormat="1" ht="12" customHeight="1">
      <c r="A170" s="439">
        <v>48</v>
      </c>
      <c r="B170" s="528"/>
      <c r="C170" s="568"/>
      <c r="D170" s="534" t="s">
        <v>429</v>
      </c>
      <c r="E170" s="299"/>
      <c r="F170" s="537"/>
      <c r="G170" s="538"/>
      <c r="H170" s="300" t="s">
        <v>430</v>
      </c>
      <c r="I170" s="301"/>
      <c r="J170" s="302"/>
      <c r="K170" s="302"/>
      <c r="L170" s="302"/>
      <c r="M170" s="302"/>
      <c r="N170" s="302"/>
      <c r="O170" s="302"/>
      <c r="P170" s="302"/>
      <c r="Q170" s="302"/>
      <c r="R170" s="302"/>
      <c r="S170" s="302"/>
      <c r="T170" s="302"/>
      <c r="U170" s="302"/>
      <c r="V170" s="302"/>
      <c r="W170" s="302"/>
      <c r="X170" s="302"/>
      <c r="Y170" s="302"/>
      <c r="Z170" s="302"/>
      <c r="AA170" s="302"/>
      <c r="AB170" s="302"/>
      <c r="AC170" s="302"/>
      <c r="AD170" s="302"/>
      <c r="AE170" s="302"/>
      <c r="AF170" s="302"/>
      <c r="AG170" s="302"/>
      <c r="AH170" s="302"/>
      <c r="AI170" s="302"/>
      <c r="AJ170" s="302"/>
      <c r="AK170" s="302"/>
      <c r="AL170" s="302"/>
      <c r="AM170" s="302"/>
      <c r="AN170" s="543">
        <f>+SUM(I171:AM172)</f>
        <v>0</v>
      </c>
      <c r="AO170" s="435">
        <f>IF($AN$3="４週",AN170/4,AN170/(DAY(EOMONTH($I$21,0))/7))</f>
        <v>0</v>
      </c>
      <c r="AP170" s="546"/>
      <c r="AQ170" s="547"/>
      <c r="AR170" s="435" t="str">
        <f>IF($AN$3="４週",AU171,AV171)</f>
        <v/>
      </c>
      <c r="AS170" s="435"/>
      <c r="AT170" s="438"/>
      <c r="AU170" s="303" t="s">
        <v>431</v>
      </c>
      <c r="AV170" s="303" t="s">
        <v>432</v>
      </c>
      <c r="AX170" s="303" t="s">
        <v>433</v>
      </c>
      <c r="AY170" s="303" t="s">
        <v>434</v>
      </c>
    </row>
    <row r="171" spans="1:51" s="282" customFormat="1" ht="12" customHeight="1">
      <c r="A171" s="440"/>
      <c r="B171" s="529"/>
      <c r="C171" s="569"/>
      <c r="D171" s="535"/>
      <c r="E171" s="304"/>
      <c r="F171" s="539"/>
      <c r="G171" s="540"/>
      <c r="H171" s="305" t="s">
        <v>435</v>
      </c>
      <c r="I171" s="306" t="str">
        <f>IFERROR(VLOOKUP(I170,'P1（シフト記号表）'!$B:$Z,23,FALSE),"")</f>
        <v/>
      </c>
      <c r="J171" s="306" t="str">
        <f>IFERROR(VLOOKUP(J170,'P1（シフト記号表）'!$B:$Z,23,FALSE),"")</f>
        <v/>
      </c>
      <c r="K171" s="306" t="str">
        <f>IFERROR(VLOOKUP(K170,'P1（シフト記号表）'!$B:$Z,23,FALSE),"")</f>
        <v/>
      </c>
      <c r="L171" s="306" t="str">
        <f>IFERROR(VLOOKUP(L170,'P1（シフト記号表）'!$B:$Z,23,FALSE),"")</f>
        <v/>
      </c>
      <c r="M171" s="306" t="str">
        <f>IFERROR(VLOOKUP(M170,'P1（シフト記号表）'!$B:$Z,23,FALSE),"")</f>
        <v/>
      </c>
      <c r="N171" s="306" t="str">
        <f>IFERROR(VLOOKUP(N170,'P1（シフト記号表）'!$B:$Z,23,FALSE),"")</f>
        <v/>
      </c>
      <c r="O171" s="306" t="str">
        <f>IFERROR(VLOOKUP(O170,'P1（シフト記号表）'!$B:$Z,23,FALSE),"")</f>
        <v/>
      </c>
      <c r="P171" s="306" t="str">
        <f>IFERROR(VLOOKUP(P170,'P1（シフト記号表）'!$B:$Z,23,FALSE),"")</f>
        <v/>
      </c>
      <c r="Q171" s="306" t="str">
        <f>IFERROR(VLOOKUP(Q170,'P1（シフト記号表）'!$B:$Z,23,FALSE),"")</f>
        <v/>
      </c>
      <c r="R171" s="306" t="str">
        <f>IFERROR(VLOOKUP(R170,'P1（シフト記号表）'!$B:$Z,23,FALSE),"")</f>
        <v/>
      </c>
      <c r="S171" s="306" t="str">
        <f>IFERROR(VLOOKUP(S170,'P1（シフト記号表）'!$B:$Z,23,FALSE),"")</f>
        <v/>
      </c>
      <c r="T171" s="306" t="str">
        <f>IFERROR(VLOOKUP(T170,'P1（シフト記号表）'!$B:$Z,23,FALSE),"")</f>
        <v/>
      </c>
      <c r="U171" s="306" t="str">
        <f>IFERROR(VLOOKUP(U170,'P1（シフト記号表）'!$B:$Z,23,FALSE),"")</f>
        <v/>
      </c>
      <c r="V171" s="306" t="str">
        <f>IFERROR(VLOOKUP(V170,'P1（シフト記号表）'!$B:$Z,23,FALSE),"")</f>
        <v/>
      </c>
      <c r="W171" s="306" t="str">
        <f>IFERROR(VLOOKUP(W170,'P1（シフト記号表）'!$B:$Z,23,FALSE),"")</f>
        <v/>
      </c>
      <c r="X171" s="306" t="str">
        <f>IFERROR(VLOOKUP(X170,'P1（シフト記号表）'!$B:$Z,23,FALSE),"")</f>
        <v/>
      </c>
      <c r="Y171" s="306" t="str">
        <f>IFERROR(VLOOKUP(Y170,'P1（シフト記号表）'!$B:$Z,23,FALSE),"")</f>
        <v/>
      </c>
      <c r="Z171" s="306" t="str">
        <f>IFERROR(VLOOKUP(Z170,'P1（シフト記号表）'!$B:$Z,23,FALSE),"")</f>
        <v/>
      </c>
      <c r="AA171" s="306" t="str">
        <f>IFERROR(VLOOKUP(AA170,'P1（シフト記号表）'!$B:$Z,23,FALSE),"")</f>
        <v/>
      </c>
      <c r="AB171" s="306" t="str">
        <f>IFERROR(VLOOKUP(AB170,'P1（シフト記号表）'!$B:$Z,23,FALSE),"")</f>
        <v/>
      </c>
      <c r="AC171" s="306" t="str">
        <f>IFERROR(VLOOKUP(AC170,'P1（シフト記号表）'!$B:$Z,23,FALSE),"")</f>
        <v/>
      </c>
      <c r="AD171" s="306" t="str">
        <f>IFERROR(VLOOKUP(AD170,'P1（シフト記号表）'!$B:$Z,23,FALSE),"")</f>
        <v/>
      </c>
      <c r="AE171" s="306" t="str">
        <f>IFERROR(VLOOKUP(AE170,'P1（シフト記号表）'!$B:$Z,23,FALSE),"")</f>
        <v/>
      </c>
      <c r="AF171" s="306" t="str">
        <f>IFERROR(VLOOKUP(AF170,'P1（シフト記号表）'!$B:$Z,23,FALSE),"")</f>
        <v/>
      </c>
      <c r="AG171" s="306" t="str">
        <f>IFERROR(VLOOKUP(AG170,'P1（シフト記号表）'!$B:$Z,23,FALSE),"")</f>
        <v/>
      </c>
      <c r="AH171" s="306" t="str">
        <f>IFERROR(VLOOKUP(AH170,'P1（シフト記号表）'!$B:$Z,23,FALSE),"")</f>
        <v/>
      </c>
      <c r="AI171" s="306" t="str">
        <f>IFERROR(VLOOKUP(AI170,'P1（シフト記号表）'!$B:$Z,23,FALSE),"")</f>
        <v/>
      </c>
      <c r="AJ171" s="306" t="str">
        <f>IFERROR(VLOOKUP(AJ170,'P1（シフト記号表）'!$B:$Z,23,FALSE),"")</f>
        <v/>
      </c>
      <c r="AK171" s="306" t="str">
        <f>IFERROR(VLOOKUP(AK170,'P1（シフト記号表）'!$B:$Z,23,FALSE),"")</f>
        <v/>
      </c>
      <c r="AL171" s="306" t="str">
        <f>IFERROR(VLOOKUP(AL170,'P1（シフト記号表）'!$B:$Z,23,FALSE),"")</f>
        <v/>
      </c>
      <c r="AM171" s="306" t="str">
        <f>IFERROR(VLOOKUP(AM170,'P1（シフト記号表）'!$B:$Z,23,FALSE),"")</f>
        <v/>
      </c>
      <c r="AN171" s="544"/>
      <c r="AO171" s="436"/>
      <c r="AP171" s="548"/>
      <c r="AQ171" s="549"/>
      <c r="AR171" s="436"/>
      <c r="AS171" s="436"/>
      <c r="AT171" s="438"/>
      <c r="AU171" s="307" t="str">
        <f>IFERROR(IF($D170="□",($AO170/$AK$6),($AO170/$AK$8)),"")</f>
        <v/>
      </c>
      <c r="AV171" s="307" t="str">
        <f>IFERROR(IF($D170="□",($AN170/$AO$6),($AN170/$AO$8)),"")</f>
        <v/>
      </c>
      <c r="AX171" s="307" t="s">
        <v>523</v>
      </c>
      <c r="AY171" s="307" t="s">
        <v>523</v>
      </c>
    </row>
    <row r="172" spans="1:51" s="282" customFormat="1" ht="12" customHeight="1">
      <c r="A172" s="441"/>
      <c r="B172" s="530"/>
      <c r="C172" s="570"/>
      <c r="D172" s="536"/>
      <c r="E172" s="304"/>
      <c r="F172" s="541"/>
      <c r="G172" s="542"/>
      <c r="H172" s="308"/>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E172" s="309"/>
      <c r="AF172" s="309"/>
      <c r="AG172" s="309"/>
      <c r="AH172" s="309"/>
      <c r="AI172" s="309"/>
      <c r="AJ172" s="309"/>
      <c r="AK172" s="309"/>
      <c r="AL172" s="309"/>
      <c r="AM172" s="309"/>
      <c r="AN172" s="545"/>
      <c r="AO172" s="437"/>
      <c r="AP172" s="550"/>
      <c r="AQ172" s="551"/>
      <c r="AR172" s="437"/>
      <c r="AS172" s="437"/>
      <c r="AT172" s="438"/>
      <c r="AU172" s="310"/>
      <c r="AV172" s="310"/>
      <c r="AX172" s="310"/>
      <c r="AY172" s="310"/>
    </row>
    <row r="173" spans="1:51" s="282" customFormat="1" ht="12" customHeight="1">
      <c r="A173" s="439">
        <v>49</v>
      </c>
      <c r="B173" s="528"/>
      <c r="C173" s="531"/>
      <c r="D173" s="534" t="s">
        <v>429</v>
      </c>
      <c r="E173" s="299"/>
      <c r="F173" s="537"/>
      <c r="G173" s="538"/>
      <c r="H173" s="300" t="s">
        <v>430</v>
      </c>
      <c r="I173" s="301"/>
      <c r="J173" s="302"/>
      <c r="K173" s="302"/>
      <c r="L173" s="302"/>
      <c r="M173" s="302"/>
      <c r="N173" s="302"/>
      <c r="O173" s="302"/>
      <c r="P173" s="302"/>
      <c r="Q173" s="302"/>
      <c r="R173" s="302"/>
      <c r="S173" s="302"/>
      <c r="T173" s="302"/>
      <c r="U173" s="302"/>
      <c r="V173" s="302"/>
      <c r="W173" s="302"/>
      <c r="X173" s="302"/>
      <c r="Y173" s="302"/>
      <c r="Z173" s="302"/>
      <c r="AA173" s="302"/>
      <c r="AB173" s="302"/>
      <c r="AC173" s="302"/>
      <c r="AD173" s="302"/>
      <c r="AE173" s="302"/>
      <c r="AF173" s="302"/>
      <c r="AG173" s="302"/>
      <c r="AH173" s="302"/>
      <c r="AI173" s="302"/>
      <c r="AJ173" s="302"/>
      <c r="AK173" s="302"/>
      <c r="AL173" s="302"/>
      <c r="AM173" s="302"/>
      <c r="AN173" s="543">
        <f>+SUM(I174:AM175)</f>
        <v>0</v>
      </c>
      <c r="AO173" s="435">
        <f>IF($AN$3="４週",AN173/4,AN173/(DAY(EOMONTH($I$21,0))/7))</f>
        <v>0</v>
      </c>
      <c r="AP173" s="546"/>
      <c r="AQ173" s="547"/>
      <c r="AR173" s="435" t="str">
        <f>IF($AN$3="４週",AU174,AV174)</f>
        <v/>
      </c>
      <c r="AS173" s="435"/>
      <c r="AT173" s="438"/>
      <c r="AU173" s="303" t="s">
        <v>431</v>
      </c>
      <c r="AV173" s="303" t="s">
        <v>432</v>
      </c>
      <c r="AX173" s="303" t="s">
        <v>433</v>
      </c>
      <c r="AY173" s="303" t="s">
        <v>434</v>
      </c>
    </row>
    <row r="174" spans="1:51" s="282" customFormat="1" ht="12" customHeight="1">
      <c r="A174" s="440"/>
      <c r="B174" s="529"/>
      <c r="C174" s="532"/>
      <c r="D174" s="535"/>
      <c r="E174" s="304"/>
      <c r="F174" s="539"/>
      <c r="G174" s="540"/>
      <c r="H174" s="305" t="s">
        <v>435</v>
      </c>
      <c r="I174" s="306" t="str">
        <f>IFERROR(VLOOKUP(I173,'P1（シフト記号表）'!$B:$Z,23,FALSE),"")</f>
        <v/>
      </c>
      <c r="J174" s="306" t="str">
        <f>IFERROR(VLOOKUP(J173,'P1（シフト記号表）'!$B:$Z,23,FALSE),"")</f>
        <v/>
      </c>
      <c r="K174" s="306" t="str">
        <f>IFERROR(VLOOKUP(K173,'P1（シフト記号表）'!$B:$Z,23,FALSE),"")</f>
        <v/>
      </c>
      <c r="L174" s="306" t="str">
        <f>IFERROR(VLOOKUP(L173,'P1（シフト記号表）'!$B:$Z,23,FALSE),"")</f>
        <v/>
      </c>
      <c r="M174" s="306" t="str">
        <f>IFERROR(VLOOKUP(M173,'P1（シフト記号表）'!$B:$Z,23,FALSE),"")</f>
        <v/>
      </c>
      <c r="N174" s="306" t="str">
        <f>IFERROR(VLOOKUP(N173,'P1（シフト記号表）'!$B:$Z,23,FALSE),"")</f>
        <v/>
      </c>
      <c r="O174" s="306" t="str">
        <f>IFERROR(VLOOKUP(O173,'P1（シフト記号表）'!$B:$Z,23,FALSE),"")</f>
        <v/>
      </c>
      <c r="P174" s="306" t="str">
        <f>IFERROR(VLOOKUP(P173,'P1（シフト記号表）'!$B:$Z,23,FALSE),"")</f>
        <v/>
      </c>
      <c r="Q174" s="306" t="str">
        <f>IFERROR(VLOOKUP(Q173,'P1（シフト記号表）'!$B:$Z,23,FALSE),"")</f>
        <v/>
      </c>
      <c r="R174" s="306" t="str">
        <f>IFERROR(VLOOKUP(R173,'P1（シフト記号表）'!$B:$Z,23,FALSE),"")</f>
        <v/>
      </c>
      <c r="S174" s="306" t="str">
        <f>IFERROR(VLOOKUP(S173,'P1（シフト記号表）'!$B:$Z,23,FALSE),"")</f>
        <v/>
      </c>
      <c r="T174" s="306" t="str">
        <f>IFERROR(VLOOKUP(T173,'P1（シフト記号表）'!$B:$Z,23,FALSE),"")</f>
        <v/>
      </c>
      <c r="U174" s="306" t="str">
        <f>IFERROR(VLOOKUP(U173,'P1（シフト記号表）'!$B:$Z,23,FALSE),"")</f>
        <v/>
      </c>
      <c r="V174" s="306" t="str">
        <f>IFERROR(VLOOKUP(V173,'P1（シフト記号表）'!$B:$Z,23,FALSE),"")</f>
        <v/>
      </c>
      <c r="W174" s="306" t="str">
        <f>IFERROR(VLOOKUP(W173,'P1（シフト記号表）'!$B:$Z,23,FALSE),"")</f>
        <v/>
      </c>
      <c r="X174" s="306" t="str">
        <f>IFERROR(VLOOKUP(X173,'P1（シフト記号表）'!$B:$Z,23,FALSE),"")</f>
        <v/>
      </c>
      <c r="Y174" s="306" t="str">
        <f>IFERROR(VLOOKUP(Y173,'P1（シフト記号表）'!$B:$Z,23,FALSE),"")</f>
        <v/>
      </c>
      <c r="Z174" s="306" t="str">
        <f>IFERROR(VLOOKUP(Z173,'P1（シフト記号表）'!$B:$Z,23,FALSE),"")</f>
        <v/>
      </c>
      <c r="AA174" s="306" t="str">
        <f>IFERROR(VLOOKUP(AA173,'P1（シフト記号表）'!$B:$Z,23,FALSE),"")</f>
        <v/>
      </c>
      <c r="AB174" s="306" t="str">
        <f>IFERROR(VLOOKUP(AB173,'P1（シフト記号表）'!$B:$Z,23,FALSE),"")</f>
        <v/>
      </c>
      <c r="AC174" s="306" t="str">
        <f>IFERROR(VLOOKUP(AC173,'P1（シフト記号表）'!$B:$Z,23,FALSE),"")</f>
        <v/>
      </c>
      <c r="AD174" s="306" t="str">
        <f>IFERROR(VLOOKUP(AD173,'P1（シフト記号表）'!$B:$Z,23,FALSE),"")</f>
        <v/>
      </c>
      <c r="AE174" s="306" t="str">
        <f>IFERROR(VLOOKUP(AE173,'P1（シフト記号表）'!$B:$Z,23,FALSE),"")</f>
        <v/>
      </c>
      <c r="AF174" s="306" t="str">
        <f>IFERROR(VLOOKUP(AF173,'P1（シフト記号表）'!$B:$Z,23,FALSE),"")</f>
        <v/>
      </c>
      <c r="AG174" s="306" t="str">
        <f>IFERROR(VLOOKUP(AG173,'P1（シフト記号表）'!$B:$Z,23,FALSE),"")</f>
        <v/>
      </c>
      <c r="AH174" s="306" t="str">
        <f>IFERROR(VLOOKUP(AH173,'P1（シフト記号表）'!$B:$Z,23,FALSE),"")</f>
        <v/>
      </c>
      <c r="AI174" s="306" t="str">
        <f>IFERROR(VLOOKUP(AI173,'P1（シフト記号表）'!$B:$Z,23,FALSE),"")</f>
        <v/>
      </c>
      <c r="AJ174" s="306" t="str">
        <f>IFERROR(VLOOKUP(AJ173,'P1（シフト記号表）'!$B:$Z,23,FALSE),"")</f>
        <v/>
      </c>
      <c r="AK174" s="306" t="str">
        <f>IFERROR(VLOOKUP(AK173,'P1（シフト記号表）'!$B:$Z,23,FALSE),"")</f>
        <v/>
      </c>
      <c r="AL174" s="306" t="str">
        <f>IFERROR(VLOOKUP(AL173,'P1（シフト記号表）'!$B:$Z,23,FALSE),"")</f>
        <v/>
      </c>
      <c r="AM174" s="306" t="str">
        <f>IFERROR(VLOOKUP(AM173,'P1（シフト記号表）'!$B:$Z,23,FALSE),"")</f>
        <v/>
      </c>
      <c r="AN174" s="544"/>
      <c r="AO174" s="436"/>
      <c r="AP174" s="548"/>
      <c r="AQ174" s="549"/>
      <c r="AR174" s="436"/>
      <c r="AS174" s="436"/>
      <c r="AT174" s="438"/>
      <c r="AU174" s="307" t="str">
        <f>IFERROR(IF($D173="□",($AO173/$AK$6),($AO173/$AK$8)),"")</f>
        <v/>
      </c>
      <c r="AV174" s="307" t="str">
        <f>IFERROR(IF($D173="□",($AN173/$AO$6),($AN173/$AO$8)),"")</f>
        <v/>
      </c>
      <c r="AX174" s="307" t="s">
        <v>523</v>
      </c>
      <c r="AY174" s="307" t="s">
        <v>523</v>
      </c>
    </row>
    <row r="175" spans="1:51" s="282" customFormat="1" ht="12" customHeight="1">
      <c r="A175" s="441"/>
      <c r="B175" s="530"/>
      <c r="C175" s="533"/>
      <c r="D175" s="536"/>
      <c r="E175" s="304"/>
      <c r="F175" s="541"/>
      <c r="G175" s="542"/>
      <c r="H175" s="308"/>
      <c r="I175" s="309"/>
      <c r="J175" s="309"/>
      <c r="K175" s="309"/>
      <c r="L175" s="309"/>
      <c r="M175" s="309"/>
      <c r="N175" s="309"/>
      <c r="O175" s="309"/>
      <c r="P175" s="309"/>
      <c r="Q175" s="309"/>
      <c r="R175" s="309"/>
      <c r="S175" s="309"/>
      <c r="T175" s="309"/>
      <c r="U175" s="309"/>
      <c r="V175" s="309"/>
      <c r="W175" s="309"/>
      <c r="X175" s="309"/>
      <c r="Y175" s="309"/>
      <c r="Z175" s="309"/>
      <c r="AA175" s="309"/>
      <c r="AB175" s="309"/>
      <c r="AC175" s="309"/>
      <c r="AD175" s="309"/>
      <c r="AE175" s="309"/>
      <c r="AF175" s="309"/>
      <c r="AG175" s="309"/>
      <c r="AH175" s="309"/>
      <c r="AI175" s="309"/>
      <c r="AJ175" s="309"/>
      <c r="AK175" s="309"/>
      <c r="AL175" s="309"/>
      <c r="AM175" s="309"/>
      <c r="AN175" s="545"/>
      <c r="AO175" s="437"/>
      <c r="AP175" s="550"/>
      <c r="AQ175" s="551"/>
      <c r="AR175" s="437"/>
      <c r="AS175" s="437"/>
      <c r="AT175" s="438"/>
      <c r="AU175" s="310"/>
      <c r="AV175" s="310"/>
      <c r="AX175" s="310"/>
      <c r="AY175" s="310"/>
    </row>
    <row r="176" spans="1:51" s="282" customFormat="1" ht="12" customHeight="1">
      <c r="A176" s="439">
        <v>50</v>
      </c>
      <c r="B176" s="528"/>
      <c r="C176" s="531"/>
      <c r="D176" s="534" t="s">
        <v>429</v>
      </c>
      <c r="E176" s="299"/>
      <c r="F176" s="537"/>
      <c r="G176" s="538"/>
      <c r="H176" s="300" t="s">
        <v>430</v>
      </c>
      <c r="I176" s="301"/>
      <c r="J176" s="302"/>
      <c r="K176" s="302"/>
      <c r="L176" s="302"/>
      <c r="M176" s="302"/>
      <c r="N176" s="302"/>
      <c r="O176" s="302"/>
      <c r="P176" s="302"/>
      <c r="Q176" s="302"/>
      <c r="R176" s="302"/>
      <c r="S176" s="302"/>
      <c r="T176" s="302"/>
      <c r="U176" s="302"/>
      <c r="V176" s="302"/>
      <c r="W176" s="302"/>
      <c r="X176" s="302"/>
      <c r="Y176" s="302"/>
      <c r="Z176" s="302"/>
      <c r="AA176" s="302"/>
      <c r="AB176" s="302"/>
      <c r="AC176" s="302"/>
      <c r="AD176" s="302"/>
      <c r="AE176" s="302"/>
      <c r="AF176" s="302"/>
      <c r="AG176" s="302"/>
      <c r="AH176" s="302"/>
      <c r="AI176" s="302"/>
      <c r="AJ176" s="302"/>
      <c r="AK176" s="302"/>
      <c r="AL176" s="302"/>
      <c r="AM176" s="302"/>
      <c r="AN176" s="543">
        <f>+SUM(I177:AM178)</f>
        <v>0</v>
      </c>
      <c r="AO176" s="435">
        <f>IF($AN$3="４週",AN176/4,AN176/(DAY(EOMONTH($I$21,0))/7))</f>
        <v>0</v>
      </c>
      <c r="AP176" s="546"/>
      <c r="AQ176" s="547"/>
      <c r="AR176" s="435" t="str">
        <f>IF($AN$3="４週",AU177,AV177)</f>
        <v/>
      </c>
      <c r="AS176" s="435"/>
      <c r="AT176" s="438"/>
      <c r="AU176" s="303" t="s">
        <v>431</v>
      </c>
      <c r="AV176" s="303" t="s">
        <v>432</v>
      </c>
      <c r="AX176" s="303" t="s">
        <v>433</v>
      </c>
      <c r="AY176" s="303" t="s">
        <v>434</v>
      </c>
    </row>
    <row r="177" spans="1:51" s="282" customFormat="1" ht="12" customHeight="1">
      <c r="A177" s="440"/>
      <c r="B177" s="529"/>
      <c r="C177" s="532"/>
      <c r="D177" s="535"/>
      <c r="E177" s="304"/>
      <c r="F177" s="539"/>
      <c r="G177" s="540"/>
      <c r="H177" s="305" t="s">
        <v>435</v>
      </c>
      <c r="I177" s="306" t="str">
        <f>IFERROR(VLOOKUP(I176,'P1（シフト記号表）'!$B:$Z,23,FALSE),"")</f>
        <v/>
      </c>
      <c r="J177" s="306" t="str">
        <f>IFERROR(VLOOKUP(J176,'P1（シフト記号表）'!$B:$Z,23,FALSE),"")</f>
        <v/>
      </c>
      <c r="K177" s="306" t="str">
        <f>IFERROR(VLOOKUP(K176,'P1（シフト記号表）'!$B:$Z,23,FALSE),"")</f>
        <v/>
      </c>
      <c r="L177" s="306" t="str">
        <f>IFERROR(VLOOKUP(L176,'P1（シフト記号表）'!$B:$Z,23,FALSE),"")</f>
        <v/>
      </c>
      <c r="M177" s="306" t="str">
        <f>IFERROR(VLOOKUP(M176,'P1（シフト記号表）'!$B:$Z,23,FALSE),"")</f>
        <v/>
      </c>
      <c r="N177" s="306" t="str">
        <f>IFERROR(VLOOKUP(N176,'P1（シフト記号表）'!$B:$Z,23,FALSE),"")</f>
        <v/>
      </c>
      <c r="O177" s="306" t="str">
        <f>IFERROR(VLOOKUP(O176,'P1（シフト記号表）'!$B:$Z,23,FALSE),"")</f>
        <v/>
      </c>
      <c r="P177" s="306" t="str">
        <f>IFERROR(VLOOKUP(P176,'P1（シフト記号表）'!$B:$Z,23,FALSE),"")</f>
        <v/>
      </c>
      <c r="Q177" s="306" t="str">
        <f>IFERROR(VLOOKUP(Q176,'P1（シフト記号表）'!$B:$Z,23,FALSE),"")</f>
        <v/>
      </c>
      <c r="R177" s="306" t="str">
        <f>IFERROR(VLOOKUP(R176,'P1（シフト記号表）'!$B:$Z,23,FALSE),"")</f>
        <v/>
      </c>
      <c r="S177" s="306" t="str">
        <f>IFERROR(VLOOKUP(S176,'P1（シフト記号表）'!$B:$Z,23,FALSE),"")</f>
        <v/>
      </c>
      <c r="T177" s="306" t="str">
        <f>IFERROR(VLOOKUP(T176,'P1（シフト記号表）'!$B:$Z,23,FALSE),"")</f>
        <v/>
      </c>
      <c r="U177" s="306" t="str">
        <f>IFERROR(VLOOKUP(U176,'P1（シフト記号表）'!$B:$Z,23,FALSE),"")</f>
        <v/>
      </c>
      <c r="V177" s="306" t="str">
        <f>IFERROR(VLOOKUP(V176,'P1（シフト記号表）'!$B:$Z,23,FALSE),"")</f>
        <v/>
      </c>
      <c r="W177" s="306" t="str">
        <f>IFERROR(VLOOKUP(W176,'P1（シフト記号表）'!$B:$Z,23,FALSE),"")</f>
        <v/>
      </c>
      <c r="X177" s="306" t="str">
        <f>IFERROR(VLOOKUP(X176,'P1（シフト記号表）'!$B:$Z,23,FALSE),"")</f>
        <v/>
      </c>
      <c r="Y177" s="306" t="str">
        <f>IFERROR(VLOOKUP(Y176,'P1（シフト記号表）'!$B:$Z,23,FALSE),"")</f>
        <v/>
      </c>
      <c r="Z177" s="306" t="str">
        <f>IFERROR(VLOOKUP(Z176,'P1（シフト記号表）'!$B:$Z,23,FALSE),"")</f>
        <v/>
      </c>
      <c r="AA177" s="306" t="str">
        <f>IFERROR(VLOOKUP(AA176,'P1（シフト記号表）'!$B:$Z,23,FALSE),"")</f>
        <v/>
      </c>
      <c r="AB177" s="306" t="str">
        <f>IFERROR(VLOOKUP(AB176,'P1（シフト記号表）'!$B:$Z,23,FALSE),"")</f>
        <v/>
      </c>
      <c r="AC177" s="306" t="str">
        <f>IFERROR(VLOOKUP(AC176,'P1（シフト記号表）'!$B:$Z,23,FALSE),"")</f>
        <v/>
      </c>
      <c r="AD177" s="306" t="str">
        <f>IFERROR(VLOOKUP(AD176,'P1（シフト記号表）'!$B:$Z,23,FALSE),"")</f>
        <v/>
      </c>
      <c r="AE177" s="306" t="str">
        <f>IFERROR(VLOOKUP(AE176,'P1（シフト記号表）'!$B:$Z,23,FALSE),"")</f>
        <v/>
      </c>
      <c r="AF177" s="306" t="str">
        <f>IFERROR(VLOOKUP(AF176,'P1（シフト記号表）'!$B:$Z,23,FALSE),"")</f>
        <v/>
      </c>
      <c r="AG177" s="306" t="str">
        <f>IFERROR(VLOOKUP(AG176,'P1（シフト記号表）'!$B:$Z,23,FALSE),"")</f>
        <v/>
      </c>
      <c r="AH177" s="306" t="str">
        <f>IFERROR(VLOOKUP(AH176,'P1（シフト記号表）'!$B:$Z,23,FALSE),"")</f>
        <v/>
      </c>
      <c r="AI177" s="306" t="str">
        <f>IFERROR(VLOOKUP(AI176,'P1（シフト記号表）'!$B:$Z,23,FALSE),"")</f>
        <v/>
      </c>
      <c r="AJ177" s="306" t="str">
        <f>IFERROR(VLOOKUP(AJ176,'P1（シフト記号表）'!$B:$Z,23,FALSE),"")</f>
        <v/>
      </c>
      <c r="AK177" s="306" t="str">
        <f>IFERROR(VLOOKUP(AK176,'P1（シフト記号表）'!$B:$Z,23,FALSE),"")</f>
        <v/>
      </c>
      <c r="AL177" s="306" t="str">
        <f>IFERROR(VLOOKUP(AL176,'P1（シフト記号表）'!$B:$Z,23,FALSE),"")</f>
        <v/>
      </c>
      <c r="AM177" s="306" t="str">
        <f>IFERROR(VLOOKUP(AM176,'P1（シフト記号表）'!$B:$Z,23,FALSE),"")</f>
        <v/>
      </c>
      <c r="AN177" s="544"/>
      <c r="AO177" s="436"/>
      <c r="AP177" s="548"/>
      <c r="AQ177" s="549"/>
      <c r="AR177" s="436"/>
      <c r="AS177" s="436"/>
      <c r="AT177" s="438"/>
      <c r="AU177" s="307" t="str">
        <f>IFERROR(IF($D176="□",($AO176/$AK$6),($AO176/$AK$8)),"")</f>
        <v/>
      </c>
      <c r="AV177" s="307" t="str">
        <f>IFERROR(IF($D176="□",($AN176/$AO$6),($AN176/$AO$8)),"")</f>
        <v/>
      </c>
      <c r="AX177" s="307" t="s">
        <v>523</v>
      </c>
      <c r="AY177" s="307" t="s">
        <v>523</v>
      </c>
    </row>
    <row r="178" spans="1:51" s="282" customFormat="1" ht="12" customHeight="1">
      <c r="A178" s="441"/>
      <c r="B178" s="530"/>
      <c r="C178" s="533"/>
      <c r="D178" s="536"/>
      <c r="E178" s="311"/>
      <c r="F178" s="541"/>
      <c r="G178" s="542"/>
      <c r="H178" s="308"/>
      <c r="I178" s="309"/>
      <c r="J178" s="309"/>
      <c r="K178" s="309"/>
      <c r="L178" s="309"/>
      <c r="M178" s="309"/>
      <c r="N178" s="309"/>
      <c r="O178" s="309"/>
      <c r="P178" s="309"/>
      <c r="Q178" s="309"/>
      <c r="R178" s="309"/>
      <c r="S178" s="309"/>
      <c r="T178" s="309"/>
      <c r="U178" s="309"/>
      <c r="V178" s="309"/>
      <c r="W178" s="309"/>
      <c r="X178" s="309"/>
      <c r="Y178" s="309"/>
      <c r="Z178" s="309"/>
      <c r="AA178" s="309"/>
      <c r="AB178" s="309"/>
      <c r="AC178" s="309"/>
      <c r="AD178" s="309"/>
      <c r="AE178" s="309"/>
      <c r="AF178" s="309"/>
      <c r="AG178" s="309"/>
      <c r="AH178" s="309"/>
      <c r="AI178" s="309"/>
      <c r="AJ178" s="309"/>
      <c r="AK178" s="309"/>
      <c r="AL178" s="309"/>
      <c r="AM178" s="309"/>
      <c r="AN178" s="545"/>
      <c r="AO178" s="437"/>
      <c r="AP178" s="550"/>
      <c r="AQ178" s="551"/>
      <c r="AR178" s="437"/>
      <c r="AS178" s="437"/>
      <c r="AT178" s="438"/>
      <c r="AU178" s="310"/>
      <c r="AV178" s="310"/>
      <c r="AX178" s="310"/>
      <c r="AY178" s="310"/>
    </row>
    <row r="179" spans="1:51" ht="15" customHeight="1">
      <c r="A179" s="312" t="s">
        <v>436</v>
      </c>
      <c r="B179" s="313"/>
      <c r="C179" s="314"/>
      <c r="D179" s="314"/>
      <c r="E179" s="314"/>
      <c r="F179" s="314"/>
      <c r="G179" s="314"/>
      <c r="H179" s="314"/>
      <c r="I179" s="315"/>
      <c r="J179" s="314"/>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7"/>
      <c r="AK179" s="317"/>
      <c r="AL179" s="317"/>
      <c r="AM179" s="317"/>
      <c r="AN179" s="318"/>
      <c r="AO179" s="318"/>
      <c r="AP179" s="318"/>
      <c r="AQ179" s="319"/>
    </row>
    <row r="180" spans="1:51" ht="15" customHeight="1">
      <c r="A180" s="312" t="s">
        <v>437</v>
      </c>
      <c r="B180" s="322"/>
      <c r="C180" s="322"/>
      <c r="D180" s="322"/>
      <c r="E180" s="322"/>
      <c r="F180" s="322"/>
      <c r="G180" s="322"/>
      <c r="H180" s="322"/>
      <c r="I180" s="322"/>
      <c r="J180" s="322"/>
      <c r="K180" s="323"/>
      <c r="L180" s="323"/>
      <c r="M180" s="323"/>
      <c r="N180" s="323"/>
      <c r="O180" s="323"/>
      <c r="P180" s="323"/>
      <c r="Q180" s="323"/>
      <c r="R180" s="323"/>
      <c r="S180" s="323"/>
      <c r="T180" s="323"/>
      <c r="U180" s="323"/>
      <c r="V180" s="323"/>
      <c r="W180" s="323"/>
      <c r="X180" s="323"/>
      <c r="Y180" s="323"/>
      <c r="Z180" s="323"/>
      <c r="AA180" s="323"/>
      <c r="AB180" s="323"/>
      <c r="AC180" s="323"/>
      <c r="AD180" s="323"/>
      <c r="AE180" s="323"/>
      <c r="AF180" s="323"/>
      <c r="AG180" s="323"/>
      <c r="AH180" s="323"/>
      <c r="AI180" s="323"/>
      <c r="AJ180" s="323"/>
      <c r="AK180" s="323"/>
      <c r="AL180" s="323"/>
      <c r="AM180" s="323"/>
      <c r="AN180" s="323"/>
      <c r="AO180" s="323"/>
      <c r="AP180" s="323"/>
      <c r="AQ180" s="323"/>
      <c r="AR180" s="312"/>
      <c r="AS180" s="312"/>
    </row>
    <row r="181" spans="1:51" ht="15" customHeight="1">
      <c r="A181" s="312" t="s">
        <v>438</v>
      </c>
      <c r="B181" s="322"/>
      <c r="C181" s="322"/>
      <c r="D181" s="322"/>
      <c r="E181" s="322"/>
      <c r="F181" s="322"/>
      <c r="G181" s="322"/>
      <c r="H181" s="322"/>
      <c r="I181" s="322"/>
      <c r="J181" s="322"/>
      <c r="K181" s="323"/>
      <c r="L181" s="323"/>
      <c r="M181" s="323"/>
      <c r="N181" s="323"/>
      <c r="O181" s="323"/>
      <c r="P181" s="323"/>
      <c r="Q181" s="323"/>
      <c r="R181" s="323"/>
      <c r="S181" s="323"/>
      <c r="T181" s="323"/>
      <c r="U181" s="323"/>
      <c r="V181" s="323"/>
      <c r="W181" s="323"/>
      <c r="X181" s="323"/>
      <c r="Y181" s="323"/>
      <c r="Z181" s="323"/>
      <c r="AA181" s="323"/>
      <c r="AB181" s="323"/>
      <c r="AC181" s="323"/>
      <c r="AD181" s="323"/>
      <c r="AE181" s="323"/>
      <c r="AF181" s="323"/>
      <c r="AG181" s="323"/>
      <c r="AH181" s="323"/>
      <c r="AI181" s="323"/>
      <c r="AJ181" s="323"/>
      <c r="AK181" s="323"/>
      <c r="AL181" s="323"/>
      <c r="AM181" s="323"/>
      <c r="AN181" s="323"/>
      <c r="AO181" s="323"/>
      <c r="AP181" s="323"/>
      <c r="AQ181" s="323"/>
      <c r="AR181" s="312"/>
      <c r="AS181" s="312"/>
    </row>
    <row r="182" spans="1:51" ht="15" customHeight="1">
      <c r="A182" s="312" t="s">
        <v>439</v>
      </c>
      <c r="B182" s="322"/>
      <c r="C182" s="322"/>
      <c r="D182" s="322"/>
      <c r="E182" s="322"/>
      <c r="F182" s="322"/>
      <c r="G182" s="322"/>
      <c r="H182" s="322"/>
      <c r="I182" s="322"/>
      <c r="J182" s="322"/>
      <c r="K182" s="323"/>
      <c r="L182" s="323"/>
      <c r="M182" s="323"/>
      <c r="N182" s="323"/>
      <c r="O182" s="323"/>
      <c r="P182" s="323"/>
      <c r="Q182" s="323"/>
      <c r="R182" s="323"/>
      <c r="S182" s="323"/>
      <c r="T182" s="323"/>
      <c r="U182" s="323"/>
      <c r="V182" s="323"/>
      <c r="W182" s="323"/>
      <c r="X182" s="323"/>
      <c r="Y182" s="323"/>
      <c r="Z182" s="323"/>
      <c r="AA182" s="323"/>
      <c r="AB182" s="323"/>
      <c r="AC182" s="323"/>
      <c r="AD182" s="323"/>
      <c r="AE182" s="323"/>
      <c r="AF182" s="323"/>
      <c r="AG182" s="323"/>
      <c r="AH182" s="323"/>
      <c r="AI182" s="323"/>
      <c r="AJ182" s="323"/>
      <c r="AK182" s="323"/>
      <c r="AL182" s="323"/>
      <c r="AM182" s="323"/>
      <c r="AN182" s="323"/>
      <c r="AO182" s="323"/>
      <c r="AP182" s="323"/>
      <c r="AQ182" s="323"/>
      <c r="AR182" s="312"/>
      <c r="AS182" s="312"/>
    </row>
    <row r="183" spans="1:51" ht="15" customHeight="1">
      <c r="A183" s="312" t="s">
        <v>440</v>
      </c>
      <c r="B183" s="322"/>
      <c r="C183" s="322"/>
      <c r="D183" s="322"/>
      <c r="E183" s="322"/>
      <c r="F183" s="322"/>
      <c r="G183" s="322"/>
      <c r="H183" s="322"/>
      <c r="I183" s="322"/>
      <c r="J183" s="322"/>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c r="AJ183" s="323"/>
      <c r="AK183" s="323"/>
      <c r="AL183" s="323"/>
      <c r="AM183" s="323"/>
      <c r="AN183" s="323"/>
      <c r="AO183" s="323"/>
      <c r="AP183" s="323"/>
      <c r="AQ183" s="323"/>
      <c r="AR183" s="312"/>
      <c r="AS183" s="312"/>
    </row>
    <row r="184" spans="1:51" ht="15" customHeight="1">
      <c r="A184" s="312" t="s">
        <v>441</v>
      </c>
      <c r="B184" s="324"/>
      <c r="C184" s="312"/>
      <c r="D184" s="312"/>
      <c r="E184" s="312"/>
      <c r="F184" s="312"/>
      <c r="G184" s="312"/>
      <c r="H184" s="312"/>
      <c r="I184" s="312"/>
      <c r="J184" s="312"/>
    </row>
    <row r="185" spans="1:51" ht="15" customHeight="1">
      <c r="A185" s="312" t="s">
        <v>442</v>
      </c>
      <c r="B185" s="324"/>
      <c r="C185" s="312"/>
      <c r="D185" s="312"/>
      <c r="E185" s="312"/>
      <c r="F185" s="312"/>
      <c r="G185" s="312"/>
      <c r="H185" s="312"/>
      <c r="I185" s="312"/>
      <c r="J185" s="312"/>
    </row>
    <row r="186" spans="1:51" ht="15" customHeight="1">
      <c r="A186" s="312"/>
      <c r="B186" s="325" t="s">
        <v>443</v>
      </c>
      <c r="C186" s="572" t="s">
        <v>444</v>
      </c>
      <c r="D186" s="573"/>
      <c r="E186" s="574"/>
      <c r="F186" s="326"/>
      <c r="G186" s="326"/>
      <c r="H186" s="312"/>
      <c r="I186" s="312"/>
      <c r="AS186" s="312"/>
    </row>
    <row r="187" spans="1:51" ht="15" customHeight="1">
      <c r="A187" s="312"/>
      <c r="B187" s="327" t="s">
        <v>445</v>
      </c>
      <c r="C187" s="572" t="s">
        <v>446</v>
      </c>
      <c r="D187" s="573"/>
      <c r="E187" s="574"/>
      <c r="F187" s="312"/>
      <c r="G187" s="312"/>
      <c r="H187" s="312"/>
      <c r="I187" s="312"/>
      <c r="AS187" s="312"/>
    </row>
    <row r="188" spans="1:51" ht="15" customHeight="1">
      <c r="A188" s="312"/>
      <c r="B188" s="327" t="s">
        <v>447</v>
      </c>
      <c r="C188" s="572" t="s">
        <v>448</v>
      </c>
      <c r="D188" s="573"/>
      <c r="E188" s="574"/>
      <c r="F188" s="312"/>
      <c r="G188" s="312"/>
      <c r="H188" s="312"/>
      <c r="I188" s="312"/>
      <c r="AS188" s="312"/>
    </row>
    <row r="189" spans="1:51" ht="15" customHeight="1">
      <c r="A189" s="312"/>
      <c r="B189" s="327" t="s">
        <v>449</v>
      </c>
      <c r="C189" s="572" t="s">
        <v>450</v>
      </c>
      <c r="D189" s="573"/>
      <c r="E189" s="574"/>
      <c r="F189" s="312"/>
      <c r="G189" s="312"/>
      <c r="H189" s="312"/>
      <c r="I189" s="312"/>
      <c r="AS189" s="312"/>
    </row>
    <row r="190" spans="1:51" ht="15" customHeight="1">
      <c r="A190" s="312"/>
      <c r="B190" s="327" t="s">
        <v>451</v>
      </c>
      <c r="C190" s="572" t="s">
        <v>452</v>
      </c>
      <c r="D190" s="573"/>
      <c r="E190" s="574"/>
      <c r="F190" s="312"/>
      <c r="G190" s="312"/>
      <c r="H190" s="312"/>
      <c r="I190" s="312"/>
      <c r="AS190" s="312"/>
    </row>
    <row r="191" spans="1:51" ht="15" customHeight="1">
      <c r="A191" s="312"/>
      <c r="B191" s="312" t="s">
        <v>453</v>
      </c>
      <c r="C191" s="312"/>
      <c r="D191" s="312"/>
      <c r="E191" s="312"/>
      <c r="F191" s="312"/>
      <c r="G191" s="312"/>
      <c r="H191" s="312"/>
      <c r="I191" s="312"/>
      <c r="J191" s="312"/>
    </row>
    <row r="192" spans="1:51" ht="15" customHeight="1">
      <c r="A192" s="312"/>
      <c r="B192" s="312" t="s">
        <v>454</v>
      </c>
      <c r="C192" s="312"/>
      <c r="D192" s="312"/>
      <c r="E192" s="312"/>
      <c r="F192" s="312"/>
      <c r="G192" s="312"/>
      <c r="H192" s="312"/>
      <c r="I192" s="312"/>
      <c r="J192" s="312"/>
    </row>
    <row r="193" spans="1:46" ht="15" customHeight="1">
      <c r="A193" s="312"/>
      <c r="B193" s="312" t="s">
        <v>455</v>
      </c>
      <c r="C193" s="312"/>
      <c r="D193" s="312"/>
      <c r="E193" s="312"/>
      <c r="F193" s="312"/>
      <c r="G193" s="312"/>
      <c r="H193" s="312"/>
      <c r="I193" s="312"/>
      <c r="J193" s="312"/>
      <c r="K193" s="312"/>
      <c r="L193" s="312"/>
      <c r="M193" s="312"/>
      <c r="N193" s="312"/>
      <c r="O193" s="312"/>
      <c r="P193" s="312"/>
      <c r="Q193" s="312"/>
      <c r="R193" s="312"/>
      <c r="S193" s="312"/>
      <c r="T193" s="312"/>
      <c r="U193" s="312"/>
      <c r="V193" s="312"/>
      <c r="W193" s="312"/>
      <c r="X193" s="312"/>
      <c r="Y193" s="312"/>
      <c r="Z193" s="312"/>
      <c r="AA193" s="312"/>
      <c r="AB193" s="312"/>
      <c r="AC193" s="312"/>
      <c r="AD193" s="312"/>
      <c r="AE193" s="312"/>
      <c r="AF193" s="312"/>
      <c r="AG193" s="312"/>
      <c r="AH193" s="312"/>
      <c r="AI193" s="312"/>
      <c r="AJ193" s="312"/>
      <c r="AK193" s="312"/>
      <c r="AL193" s="312"/>
      <c r="AM193" s="312"/>
      <c r="AN193" s="312"/>
      <c r="AO193" s="312"/>
      <c r="AP193" s="312"/>
      <c r="AQ193" s="312"/>
      <c r="AR193" s="312"/>
      <c r="AS193" s="312"/>
      <c r="AT193" s="312"/>
    </row>
    <row r="194" spans="1:46" ht="15" customHeight="1">
      <c r="A194" s="312" t="s">
        <v>456</v>
      </c>
      <c r="B194" s="324"/>
      <c r="C194" s="312"/>
      <c r="D194" s="312"/>
      <c r="E194" s="312"/>
      <c r="F194" s="312"/>
      <c r="G194" s="312"/>
      <c r="H194" s="312"/>
      <c r="I194" s="312"/>
      <c r="J194" s="312"/>
      <c r="K194" s="312"/>
      <c r="L194" s="312"/>
      <c r="M194" s="312"/>
      <c r="N194" s="312"/>
      <c r="O194" s="312"/>
      <c r="P194" s="312"/>
      <c r="Q194" s="312"/>
      <c r="R194" s="312"/>
      <c r="S194" s="312"/>
      <c r="T194" s="312"/>
      <c r="U194" s="312"/>
      <c r="V194" s="312"/>
      <c r="W194" s="312"/>
      <c r="X194" s="312"/>
      <c r="Y194" s="312"/>
      <c r="Z194" s="312"/>
      <c r="AA194" s="312"/>
      <c r="AB194" s="312"/>
      <c r="AC194" s="312"/>
      <c r="AD194" s="312"/>
      <c r="AE194" s="312"/>
      <c r="AF194" s="312"/>
      <c r="AG194" s="312"/>
      <c r="AH194" s="312"/>
      <c r="AI194" s="312"/>
      <c r="AJ194" s="312"/>
      <c r="AK194" s="312"/>
      <c r="AL194" s="312"/>
      <c r="AM194" s="312"/>
      <c r="AN194" s="312"/>
      <c r="AO194" s="312"/>
      <c r="AP194" s="312"/>
      <c r="AQ194" s="312"/>
      <c r="AR194" s="312"/>
      <c r="AS194" s="312"/>
      <c r="AT194" s="312"/>
    </row>
    <row r="195" spans="1:46" ht="15" customHeight="1">
      <c r="A195" s="312" t="s">
        <v>457</v>
      </c>
      <c r="B195" s="324"/>
      <c r="C195" s="312"/>
      <c r="D195" s="312"/>
      <c r="E195" s="312"/>
      <c r="F195" s="312"/>
      <c r="G195" s="312"/>
      <c r="H195" s="312"/>
      <c r="I195" s="312"/>
      <c r="J195" s="312"/>
      <c r="K195" s="312"/>
      <c r="L195" s="312"/>
      <c r="M195" s="312"/>
      <c r="N195" s="312"/>
      <c r="O195" s="312"/>
      <c r="P195" s="312"/>
      <c r="Q195" s="312"/>
      <c r="R195" s="312"/>
      <c r="S195" s="312"/>
      <c r="T195" s="312"/>
      <c r="U195" s="312"/>
      <c r="V195" s="312"/>
      <c r="W195" s="312"/>
      <c r="X195" s="312"/>
      <c r="Y195" s="312"/>
      <c r="Z195" s="312"/>
      <c r="AA195" s="312"/>
      <c r="AB195" s="312"/>
      <c r="AC195" s="312"/>
      <c r="AD195" s="312"/>
      <c r="AE195" s="312"/>
      <c r="AF195" s="312"/>
      <c r="AG195" s="312"/>
      <c r="AH195" s="312"/>
      <c r="AI195" s="312"/>
      <c r="AJ195" s="312"/>
      <c r="AK195" s="312"/>
      <c r="AL195" s="312"/>
      <c r="AM195" s="312"/>
      <c r="AN195" s="312"/>
      <c r="AO195" s="312"/>
      <c r="AP195" s="312"/>
      <c r="AQ195" s="312"/>
      <c r="AR195" s="312"/>
      <c r="AS195" s="312"/>
      <c r="AT195" s="312"/>
    </row>
    <row r="196" spans="1:46" ht="15" customHeight="1">
      <c r="A196" s="312" t="s">
        <v>458</v>
      </c>
      <c r="B196" s="324"/>
      <c r="C196" s="312"/>
      <c r="D196" s="312"/>
      <c r="E196" s="312"/>
      <c r="F196" s="312"/>
      <c r="G196" s="312"/>
      <c r="H196" s="312"/>
      <c r="I196" s="312"/>
      <c r="J196" s="312"/>
      <c r="K196" s="312"/>
      <c r="L196" s="312"/>
      <c r="M196" s="312"/>
      <c r="N196" s="312"/>
      <c r="O196" s="312"/>
      <c r="P196" s="312"/>
      <c r="Q196" s="312"/>
      <c r="R196" s="312"/>
      <c r="S196" s="312"/>
      <c r="T196" s="312"/>
      <c r="U196" s="312"/>
      <c r="V196" s="312"/>
      <c r="W196" s="312"/>
      <c r="X196" s="312"/>
      <c r="Y196" s="312"/>
      <c r="Z196" s="312"/>
      <c r="AA196" s="312"/>
      <c r="AB196" s="312"/>
      <c r="AC196" s="312"/>
      <c r="AD196" s="312"/>
      <c r="AE196" s="312"/>
      <c r="AF196" s="312"/>
      <c r="AG196" s="312"/>
      <c r="AH196" s="312"/>
      <c r="AI196" s="312"/>
      <c r="AJ196" s="312"/>
      <c r="AK196" s="312"/>
      <c r="AL196" s="312"/>
      <c r="AM196" s="312"/>
      <c r="AN196" s="312"/>
      <c r="AO196" s="312"/>
      <c r="AP196" s="312"/>
      <c r="AQ196" s="312"/>
      <c r="AR196" s="312"/>
      <c r="AS196" s="312"/>
      <c r="AT196" s="312"/>
    </row>
    <row r="197" spans="1:46" ht="15" customHeight="1">
      <c r="A197" s="312" t="s">
        <v>459</v>
      </c>
      <c r="B197" s="324"/>
      <c r="C197" s="312"/>
      <c r="D197" s="312"/>
      <c r="E197" s="312"/>
      <c r="F197" s="312"/>
      <c r="G197" s="312"/>
      <c r="H197" s="312"/>
      <c r="I197" s="312"/>
      <c r="J197" s="312"/>
      <c r="K197" s="312"/>
      <c r="L197" s="312"/>
      <c r="M197" s="312"/>
      <c r="N197" s="312"/>
      <c r="O197" s="312"/>
      <c r="P197" s="312"/>
      <c r="Q197" s="312"/>
      <c r="R197" s="312"/>
      <c r="S197" s="312"/>
      <c r="T197" s="312"/>
      <c r="U197" s="312"/>
      <c r="V197" s="312"/>
      <c r="W197" s="312"/>
      <c r="X197" s="312"/>
      <c r="Y197" s="312"/>
      <c r="Z197" s="312"/>
      <c r="AA197" s="312"/>
      <c r="AB197" s="312"/>
      <c r="AC197" s="312"/>
      <c r="AD197" s="312"/>
      <c r="AE197" s="312"/>
      <c r="AF197" s="312"/>
      <c r="AG197" s="312"/>
      <c r="AH197" s="312"/>
      <c r="AI197" s="312"/>
      <c r="AJ197" s="312"/>
      <c r="AK197" s="312"/>
      <c r="AL197" s="312"/>
      <c r="AM197" s="312"/>
      <c r="AN197" s="312"/>
      <c r="AO197" s="312"/>
      <c r="AP197" s="312"/>
      <c r="AQ197" s="312"/>
      <c r="AR197" s="312"/>
      <c r="AS197" s="312"/>
      <c r="AT197" s="312"/>
    </row>
    <row r="198" spans="1:46" ht="15" customHeight="1">
      <c r="A198" s="312" t="s">
        <v>460</v>
      </c>
      <c r="B198" s="324"/>
      <c r="C198" s="312"/>
      <c r="D198" s="312"/>
      <c r="E198" s="312"/>
      <c r="F198" s="312"/>
      <c r="G198" s="312"/>
      <c r="H198" s="312"/>
      <c r="I198" s="312"/>
      <c r="J198" s="312"/>
      <c r="K198" s="312"/>
      <c r="L198" s="312"/>
      <c r="M198" s="312"/>
      <c r="N198" s="312"/>
      <c r="O198" s="312"/>
      <c r="P198" s="312"/>
      <c r="Q198" s="312"/>
      <c r="R198" s="312"/>
      <c r="S198" s="312"/>
      <c r="T198" s="312"/>
      <c r="U198" s="312"/>
      <c r="V198" s="312"/>
      <c r="W198" s="312"/>
      <c r="X198" s="312"/>
      <c r="Y198" s="312"/>
      <c r="Z198" s="312"/>
      <c r="AA198" s="312"/>
      <c r="AB198" s="312"/>
      <c r="AC198" s="312"/>
      <c r="AD198" s="312"/>
      <c r="AE198" s="312"/>
      <c r="AF198" s="312"/>
      <c r="AG198" s="312"/>
      <c r="AH198" s="312"/>
      <c r="AI198" s="312"/>
      <c r="AJ198" s="312"/>
      <c r="AK198" s="312"/>
      <c r="AL198" s="312"/>
      <c r="AM198" s="312"/>
      <c r="AN198" s="312"/>
      <c r="AO198" s="312"/>
      <c r="AP198" s="312"/>
      <c r="AQ198" s="312"/>
      <c r="AR198" s="312"/>
      <c r="AS198" s="312"/>
      <c r="AT198" s="312"/>
    </row>
    <row r="199" spans="1:46" ht="15" customHeight="1">
      <c r="A199" s="312" t="s">
        <v>461</v>
      </c>
      <c r="B199" s="324"/>
      <c r="C199" s="312"/>
      <c r="D199" s="312"/>
      <c r="E199" s="312"/>
      <c r="F199" s="312"/>
      <c r="G199" s="312"/>
      <c r="H199" s="312"/>
      <c r="I199" s="312"/>
      <c r="J199" s="312"/>
      <c r="K199" s="312"/>
      <c r="L199" s="312"/>
      <c r="M199" s="312"/>
      <c r="N199" s="312"/>
      <c r="O199" s="312"/>
      <c r="P199" s="312"/>
      <c r="Q199" s="312"/>
      <c r="R199" s="312"/>
      <c r="S199" s="312"/>
      <c r="T199" s="312"/>
      <c r="U199" s="312"/>
      <c r="V199" s="312"/>
      <c r="W199" s="312"/>
      <c r="X199" s="312"/>
      <c r="Y199" s="312"/>
      <c r="Z199" s="312"/>
      <c r="AA199" s="312"/>
      <c r="AB199" s="312"/>
      <c r="AC199" s="312"/>
      <c r="AD199" s="312"/>
      <c r="AE199" s="312"/>
      <c r="AF199" s="312"/>
      <c r="AG199" s="312"/>
      <c r="AH199" s="312"/>
      <c r="AI199" s="312"/>
      <c r="AJ199" s="312"/>
      <c r="AK199" s="312"/>
      <c r="AL199" s="312"/>
      <c r="AM199" s="312"/>
      <c r="AN199" s="312"/>
      <c r="AO199" s="312"/>
      <c r="AP199" s="312"/>
      <c r="AQ199" s="312"/>
      <c r="AR199" s="312"/>
      <c r="AS199" s="312"/>
      <c r="AT199" s="312"/>
    </row>
    <row r="200" spans="1:46" ht="15" customHeight="1">
      <c r="A200" s="312" t="s">
        <v>462</v>
      </c>
      <c r="B200" s="324"/>
      <c r="C200" s="312"/>
      <c r="D200" s="312"/>
      <c r="E200" s="312"/>
      <c r="F200" s="312"/>
      <c r="G200" s="312"/>
      <c r="H200" s="312"/>
      <c r="I200" s="312"/>
      <c r="J200" s="312"/>
      <c r="K200" s="312"/>
      <c r="L200" s="312"/>
      <c r="M200" s="312"/>
      <c r="N200" s="312"/>
      <c r="O200" s="312"/>
      <c r="P200" s="312"/>
      <c r="Q200" s="312"/>
      <c r="R200" s="312"/>
      <c r="S200" s="312"/>
      <c r="T200" s="312"/>
      <c r="U200" s="312"/>
      <c r="V200" s="312"/>
      <c r="W200" s="312"/>
      <c r="X200" s="312"/>
      <c r="Y200" s="312"/>
      <c r="Z200" s="312"/>
      <c r="AA200" s="312"/>
      <c r="AB200" s="312"/>
      <c r="AC200" s="312"/>
      <c r="AD200" s="312"/>
      <c r="AE200" s="312"/>
      <c r="AF200" s="312"/>
      <c r="AG200" s="312"/>
      <c r="AH200" s="312"/>
      <c r="AI200" s="312"/>
      <c r="AJ200" s="312"/>
      <c r="AK200" s="312"/>
      <c r="AL200" s="312"/>
      <c r="AM200" s="312"/>
      <c r="AN200" s="312"/>
      <c r="AO200" s="312"/>
      <c r="AP200" s="312"/>
      <c r="AQ200" s="312"/>
      <c r="AR200" s="312"/>
      <c r="AS200" s="312"/>
      <c r="AT200" s="312"/>
    </row>
    <row r="201" spans="1:46" ht="15" customHeight="1">
      <c r="A201" s="312" t="s">
        <v>463</v>
      </c>
      <c r="B201" s="324"/>
      <c r="C201" s="312"/>
      <c r="D201" s="312"/>
      <c r="E201" s="312"/>
      <c r="F201" s="312"/>
      <c r="G201" s="312"/>
      <c r="H201" s="312"/>
      <c r="I201" s="312"/>
      <c r="J201" s="312"/>
      <c r="K201" s="312"/>
      <c r="L201" s="312"/>
      <c r="M201" s="312"/>
      <c r="N201" s="312"/>
      <c r="O201" s="312"/>
      <c r="P201" s="312"/>
      <c r="Q201" s="312"/>
      <c r="R201" s="312"/>
      <c r="S201" s="312"/>
      <c r="T201" s="312"/>
      <c r="U201" s="312"/>
      <c r="V201" s="312"/>
      <c r="W201" s="312"/>
      <c r="X201" s="312"/>
      <c r="Y201" s="312"/>
      <c r="Z201" s="312"/>
      <c r="AA201" s="312"/>
      <c r="AB201" s="312"/>
      <c r="AC201" s="312"/>
      <c r="AD201" s="312"/>
      <c r="AE201" s="312"/>
      <c r="AF201" s="312"/>
      <c r="AG201" s="312"/>
      <c r="AH201" s="312"/>
      <c r="AI201" s="312"/>
      <c r="AJ201" s="312"/>
      <c r="AK201" s="312"/>
      <c r="AL201" s="312"/>
      <c r="AM201" s="312"/>
      <c r="AN201" s="312"/>
      <c r="AO201" s="312"/>
      <c r="AP201" s="312"/>
      <c r="AQ201" s="312"/>
      <c r="AR201" s="312"/>
      <c r="AS201" s="312"/>
      <c r="AT201" s="312"/>
    </row>
    <row r="202" spans="1:46" ht="15" customHeight="1">
      <c r="A202" s="312" t="s">
        <v>464</v>
      </c>
      <c r="B202" s="324"/>
      <c r="C202" s="312"/>
      <c r="D202" s="312"/>
      <c r="E202" s="312"/>
      <c r="F202" s="312"/>
      <c r="G202" s="312"/>
      <c r="H202" s="312"/>
      <c r="I202" s="312"/>
      <c r="J202" s="312"/>
      <c r="K202" s="312"/>
      <c r="L202" s="312"/>
      <c r="M202" s="312"/>
      <c r="N202" s="312"/>
      <c r="O202" s="312"/>
      <c r="P202" s="312"/>
      <c r="Q202" s="312"/>
      <c r="R202" s="312"/>
      <c r="S202" s="312"/>
      <c r="T202" s="312"/>
      <c r="U202" s="312"/>
      <c r="V202" s="312"/>
      <c r="W202" s="312"/>
      <c r="X202" s="312"/>
      <c r="Y202" s="312"/>
      <c r="Z202" s="312"/>
      <c r="AA202" s="312"/>
      <c r="AB202" s="312"/>
      <c r="AC202" s="312"/>
      <c r="AD202" s="312"/>
      <c r="AE202" s="312"/>
      <c r="AF202" s="312"/>
      <c r="AG202" s="312"/>
      <c r="AH202" s="312"/>
      <c r="AI202" s="312"/>
      <c r="AJ202" s="312"/>
      <c r="AK202" s="312"/>
      <c r="AL202" s="312"/>
      <c r="AM202" s="312"/>
      <c r="AN202" s="312"/>
      <c r="AO202" s="312"/>
      <c r="AP202" s="312"/>
      <c r="AQ202" s="312"/>
      <c r="AR202" s="312"/>
      <c r="AS202" s="312"/>
      <c r="AT202" s="312"/>
    </row>
    <row r="203" spans="1:46" ht="15" customHeight="1">
      <c r="A203" s="312" t="s">
        <v>465</v>
      </c>
      <c r="B203" s="324"/>
      <c r="C203" s="312"/>
      <c r="D203" s="312"/>
      <c r="E203" s="312"/>
      <c r="F203" s="312"/>
      <c r="G203" s="312"/>
      <c r="H203" s="312"/>
      <c r="I203" s="312"/>
      <c r="J203" s="312"/>
      <c r="K203" s="312"/>
      <c r="L203" s="312"/>
      <c r="M203" s="312"/>
      <c r="N203" s="312"/>
      <c r="O203" s="312"/>
      <c r="P203" s="312"/>
      <c r="Q203" s="312"/>
      <c r="R203" s="312"/>
      <c r="S203" s="312"/>
      <c r="T203" s="312"/>
      <c r="U203" s="312"/>
      <c r="V203" s="312"/>
      <c r="W203" s="312"/>
      <c r="X203" s="312"/>
      <c r="Y203" s="312"/>
      <c r="Z203" s="312"/>
      <c r="AA203" s="312"/>
      <c r="AB203" s="312"/>
      <c r="AC203" s="312"/>
      <c r="AD203" s="312"/>
      <c r="AE203" s="312"/>
      <c r="AF203" s="312"/>
      <c r="AG203" s="312"/>
      <c r="AH203" s="312"/>
      <c r="AI203" s="312"/>
      <c r="AJ203" s="312"/>
      <c r="AK203" s="312"/>
      <c r="AL203" s="312"/>
      <c r="AM203" s="312"/>
      <c r="AN203" s="312"/>
      <c r="AO203" s="312"/>
      <c r="AP203" s="312"/>
      <c r="AQ203" s="312"/>
      <c r="AR203" s="312"/>
      <c r="AS203" s="312"/>
      <c r="AT203" s="312"/>
    </row>
    <row r="204" spans="1:46" ht="15" customHeight="1">
      <c r="A204" s="312" t="s">
        <v>466</v>
      </c>
      <c r="B204" s="324"/>
      <c r="C204" s="312"/>
      <c r="D204" s="312"/>
      <c r="E204" s="312"/>
      <c r="F204" s="312"/>
      <c r="G204" s="312"/>
      <c r="H204" s="312"/>
      <c r="I204" s="312"/>
      <c r="J204" s="312"/>
      <c r="K204" s="312"/>
      <c r="L204" s="312"/>
      <c r="M204" s="312"/>
      <c r="N204" s="312"/>
      <c r="O204" s="312"/>
      <c r="P204" s="312"/>
      <c r="Q204" s="312"/>
      <c r="R204" s="312"/>
      <c r="S204" s="312"/>
      <c r="T204" s="312"/>
      <c r="U204" s="312"/>
      <c r="V204" s="312"/>
      <c r="W204" s="312"/>
      <c r="X204" s="312"/>
      <c r="Y204" s="312"/>
      <c r="Z204" s="312"/>
      <c r="AA204" s="312"/>
      <c r="AB204" s="312"/>
      <c r="AC204" s="312"/>
      <c r="AD204" s="312"/>
      <c r="AE204" s="312"/>
      <c r="AF204" s="312"/>
      <c r="AG204" s="312"/>
      <c r="AH204" s="312"/>
      <c r="AI204" s="312"/>
      <c r="AJ204" s="312"/>
      <c r="AK204" s="312"/>
      <c r="AL204" s="312"/>
      <c r="AM204" s="312"/>
      <c r="AN204" s="312"/>
      <c r="AO204" s="312"/>
      <c r="AP204" s="312"/>
      <c r="AQ204" s="312"/>
      <c r="AR204" s="312"/>
      <c r="AS204" s="312"/>
      <c r="AT204" s="312"/>
    </row>
    <row r="205" spans="1:46" ht="15" customHeight="1">
      <c r="A205" s="312" t="s">
        <v>467</v>
      </c>
      <c r="B205" s="324"/>
      <c r="C205" s="312"/>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312"/>
      <c r="Z205" s="312"/>
      <c r="AA205" s="312"/>
      <c r="AB205" s="312"/>
      <c r="AC205" s="312"/>
      <c r="AD205" s="312"/>
      <c r="AE205" s="312"/>
      <c r="AF205" s="312"/>
      <c r="AG205" s="312"/>
      <c r="AH205" s="312"/>
      <c r="AI205" s="312"/>
      <c r="AJ205" s="312"/>
      <c r="AK205" s="312"/>
      <c r="AL205" s="312"/>
      <c r="AM205" s="312"/>
      <c r="AN205" s="312"/>
      <c r="AO205" s="312"/>
      <c r="AP205" s="312"/>
      <c r="AQ205" s="312"/>
      <c r="AR205" s="312"/>
      <c r="AS205" s="312"/>
      <c r="AT205" s="312"/>
    </row>
    <row r="206" spans="1:46" ht="15" customHeight="1">
      <c r="A206" s="312" t="s">
        <v>468</v>
      </c>
      <c r="B206" s="324"/>
      <c r="C206" s="312"/>
      <c r="D206" s="312"/>
      <c r="E206" s="312"/>
      <c r="F206" s="312"/>
      <c r="G206" s="312"/>
      <c r="H206" s="312"/>
      <c r="I206" s="312"/>
      <c r="J206" s="312"/>
      <c r="K206" s="312"/>
      <c r="L206" s="312"/>
      <c r="M206" s="312"/>
      <c r="N206" s="312"/>
      <c r="O206" s="312"/>
      <c r="P206" s="312"/>
      <c r="Q206" s="312"/>
      <c r="R206" s="312"/>
      <c r="S206" s="312"/>
      <c r="T206" s="312"/>
      <c r="U206" s="312"/>
      <c r="V206" s="312"/>
      <c r="W206" s="312"/>
      <c r="X206" s="312"/>
      <c r="Y206" s="312"/>
      <c r="Z206" s="312"/>
      <c r="AA206" s="312"/>
      <c r="AB206" s="312"/>
      <c r="AC206" s="312"/>
      <c r="AD206" s="312"/>
      <c r="AE206" s="312"/>
      <c r="AF206" s="312"/>
      <c r="AG206" s="312"/>
      <c r="AH206" s="312"/>
      <c r="AI206" s="312"/>
      <c r="AJ206" s="312"/>
      <c r="AK206" s="312"/>
      <c r="AL206" s="312"/>
      <c r="AM206" s="312"/>
      <c r="AN206" s="312"/>
      <c r="AO206" s="312"/>
      <c r="AP206" s="312"/>
      <c r="AQ206" s="312"/>
      <c r="AR206" s="312"/>
      <c r="AS206" s="312"/>
      <c r="AT206" s="312"/>
    </row>
  </sheetData>
  <sheetProtection password="C6C5" sheet="1" formatRows="0" insertRows="0" deleteRows="0" selectLockedCells="1"/>
  <mergeCells count="686">
    <mergeCell ref="B4:E7"/>
    <mergeCell ref="C186:E186"/>
    <mergeCell ref="C187:E187"/>
    <mergeCell ref="C188:E188"/>
    <mergeCell ref="C189:E189"/>
    <mergeCell ref="C190:E190"/>
    <mergeCell ref="AN176:AN178"/>
    <mergeCell ref="AO176:AO178"/>
    <mergeCell ref="AP176:AQ178"/>
    <mergeCell ref="AN170:AN172"/>
    <mergeCell ref="AO170:AO172"/>
    <mergeCell ref="AP170:AQ172"/>
    <mergeCell ref="AN164:AN166"/>
    <mergeCell ref="AO164:AO166"/>
    <mergeCell ref="AP164:AQ166"/>
    <mergeCell ref="AN158:AN160"/>
    <mergeCell ref="AO158:AO160"/>
    <mergeCell ref="AP158:AQ160"/>
    <mergeCell ref="AN152:AN154"/>
    <mergeCell ref="AO152:AO154"/>
    <mergeCell ref="AP152:AQ154"/>
    <mergeCell ref="AN146:AN148"/>
    <mergeCell ref="AO146:AO148"/>
    <mergeCell ref="AP146:AQ148"/>
    <mergeCell ref="AR176:AR178"/>
    <mergeCell ref="AS176:AS178"/>
    <mergeCell ref="AT176:AT178"/>
    <mergeCell ref="AO173:AO175"/>
    <mergeCell ref="AP173:AQ175"/>
    <mergeCell ref="AR173:AR175"/>
    <mergeCell ref="AS173:AS175"/>
    <mergeCell ref="AT173:AT175"/>
    <mergeCell ref="A176:A178"/>
    <mergeCell ref="B176:B178"/>
    <mergeCell ref="C176:C178"/>
    <mergeCell ref="D176:D178"/>
    <mergeCell ref="F176:G178"/>
    <mergeCell ref="A173:A175"/>
    <mergeCell ref="B173:B175"/>
    <mergeCell ref="C173:C175"/>
    <mergeCell ref="D173:D175"/>
    <mergeCell ref="F173:G175"/>
    <mergeCell ref="AN173:AN175"/>
    <mergeCell ref="AR170:AR172"/>
    <mergeCell ref="AS170:AS172"/>
    <mergeCell ref="AT170:AT172"/>
    <mergeCell ref="AO167:AO169"/>
    <mergeCell ref="AP167:AQ169"/>
    <mergeCell ref="AR167:AR169"/>
    <mergeCell ref="AS167:AS169"/>
    <mergeCell ref="AT167:AT169"/>
    <mergeCell ref="AN167:AN169"/>
    <mergeCell ref="A170:A172"/>
    <mergeCell ref="B170:B172"/>
    <mergeCell ref="C170:C172"/>
    <mergeCell ref="D170:D172"/>
    <mergeCell ref="F170:G172"/>
    <mergeCell ref="A167:A169"/>
    <mergeCell ref="B167:B169"/>
    <mergeCell ref="C167:C169"/>
    <mergeCell ref="D167:D169"/>
    <mergeCell ref="F167:G169"/>
    <mergeCell ref="AR164:AR166"/>
    <mergeCell ref="AS164:AS166"/>
    <mergeCell ref="AT164:AT166"/>
    <mergeCell ref="AO161:AO163"/>
    <mergeCell ref="AP161:AQ163"/>
    <mergeCell ref="AR161:AR163"/>
    <mergeCell ref="AS161:AS163"/>
    <mergeCell ref="AT161:AT163"/>
    <mergeCell ref="AN161:AN163"/>
    <mergeCell ref="A164:A166"/>
    <mergeCell ref="B164:B166"/>
    <mergeCell ref="C164:C166"/>
    <mergeCell ref="D164:D166"/>
    <mergeCell ref="F164:G166"/>
    <mergeCell ref="A161:A163"/>
    <mergeCell ref="B161:B163"/>
    <mergeCell ref="C161:C163"/>
    <mergeCell ref="D161:D163"/>
    <mergeCell ref="F161:G163"/>
    <mergeCell ref="AR158:AR160"/>
    <mergeCell ref="AS158:AS160"/>
    <mergeCell ref="AT158:AT160"/>
    <mergeCell ref="AO155:AO157"/>
    <mergeCell ref="AP155:AQ157"/>
    <mergeCell ref="AR155:AR157"/>
    <mergeCell ref="AS155:AS157"/>
    <mergeCell ref="AT155:AT157"/>
    <mergeCell ref="AN155:AN157"/>
    <mergeCell ref="A158:A160"/>
    <mergeCell ref="B158:B160"/>
    <mergeCell ref="C158:C160"/>
    <mergeCell ref="D158:D160"/>
    <mergeCell ref="F158:G160"/>
    <mergeCell ref="A155:A157"/>
    <mergeCell ref="B155:B157"/>
    <mergeCell ref="C155:C157"/>
    <mergeCell ref="D155:D157"/>
    <mergeCell ref="F155:G157"/>
    <mergeCell ref="AR152:AR154"/>
    <mergeCell ref="AS152:AS154"/>
    <mergeCell ref="AT152:AT154"/>
    <mergeCell ref="AO149:AO151"/>
    <mergeCell ref="AP149:AQ151"/>
    <mergeCell ref="AR149:AR151"/>
    <mergeCell ref="AS149:AS151"/>
    <mergeCell ref="AT149:AT151"/>
    <mergeCell ref="AN149:AN151"/>
    <mergeCell ref="A152:A154"/>
    <mergeCell ref="B152:B154"/>
    <mergeCell ref="C152:C154"/>
    <mergeCell ref="D152:D154"/>
    <mergeCell ref="F152:G154"/>
    <mergeCell ref="A149:A151"/>
    <mergeCell ref="B149:B151"/>
    <mergeCell ref="C149:C151"/>
    <mergeCell ref="D149:D151"/>
    <mergeCell ref="F149:G151"/>
    <mergeCell ref="AR146:AR148"/>
    <mergeCell ref="AS146:AS148"/>
    <mergeCell ref="AT146:AT148"/>
    <mergeCell ref="AO143:AO145"/>
    <mergeCell ref="AP143:AQ145"/>
    <mergeCell ref="AR143:AR145"/>
    <mergeCell ref="AS143:AS145"/>
    <mergeCell ref="AT143:AT145"/>
    <mergeCell ref="AN143:AN145"/>
    <mergeCell ref="A146:A148"/>
    <mergeCell ref="B146:B148"/>
    <mergeCell ref="C146:C148"/>
    <mergeCell ref="D146:D148"/>
    <mergeCell ref="F146:G148"/>
    <mergeCell ref="A143:A145"/>
    <mergeCell ref="B143:B145"/>
    <mergeCell ref="C143:C145"/>
    <mergeCell ref="D143:D145"/>
    <mergeCell ref="F143:G145"/>
    <mergeCell ref="AN140:AN142"/>
    <mergeCell ref="AO140:AO142"/>
    <mergeCell ref="AP140:AQ142"/>
    <mergeCell ref="AR140:AR142"/>
    <mergeCell ref="AS140:AS142"/>
    <mergeCell ref="AT140:AT142"/>
    <mergeCell ref="AO137:AO139"/>
    <mergeCell ref="AP137:AQ139"/>
    <mergeCell ref="AR137:AR139"/>
    <mergeCell ref="AS137:AS139"/>
    <mergeCell ref="AT137:AT139"/>
    <mergeCell ref="AN137:AN139"/>
    <mergeCell ref="A140:A142"/>
    <mergeCell ref="B140:B142"/>
    <mergeCell ref="C140:C142"/>
    <mergeCell ref="D140:D142"/>
    <mergeCell ref="F140:G142"/>
    <mergeCell ref="A137:A139"/>
    <mergeCell ref="B137:B139"/>
    <mergeCell ref="C137:C139"/>
    <mergeCell ref="D137:D139"/>
    <mergeCell ref="F137:G139"/>
    <mergeCell ref="AN134:AN136"/>
    <mergeCell ref="AO134:AO136"/>
    <mergeCell ref="AP134:AQ136"/>
    <mergeCell ref="AR134:AR136"/>
    <mergeCell ref="AS134:AS136"/>
    <mergeCell ref="AT134:AT136"/>
    <mergeCell ref="AO131:AO133"/>
    <mergeCell ref="AP131:AQ133"/>
    <mergeCell ref="AR131:AR133"/>
    <mergeCell ref="AS131:AS133"/>
    <mergeCell ref="AT131:AT133"/>
    <mergeCell ref="AN131:AN133"/>
    <mergeCell ref="A134:A136"/>
    <mergeCell ref="B134:B136"/>
    <mergeCell ref="C134:C136"/>
    <mergeCell ref="D134:D136"/>
    <mergeCell ref="F134:G136"/>
    <mergeCell ref="A131:A133"/>
    <mergeCell ref="B131:B133"/>
    <mergeCell ref="C131:C133"/>
    <mergeCell ref="D131:D133"/>
    <mergeCell ref="F131:G133"/>
    <mergeCell ref="AN128:AN130"/>
    <mergeCell ref="AO128:AO130"/>
    <mergeCell ref="AP128:AQ130"/>
    <mergeCell ref="AR128:AR130"/>
    <mergeCell ref="AS128:AS130"/>
    <mergeCell ref="AT128:AT130"/>
    <mergeCell ref="AO125:AO127"/>
    <mergeCell ref="AP125:AQ127"/>
    <mergeCell ref="AR125:AR127"/>
    <mergeCell ref="AS125:AS127"/>
    <mergeCell ref="AT125:AT127"/>
    <mergeCell ref="AN125:AN127"/>
    <mergeCell ref="A128:A130"/>
    <mergeCell ref="B128:B130"/>
    <mergeCell ref="C128:C130"/>
    <mergeCell ref="D128:D130"/>
    <mergeCell ref="F128:G130"/>
    <mergeCell ref="A125:A127"/>
    <mergeCell ref="B125:B127"/>
    <mergeCell ref="C125:C127"/>
    <mergeCell ref="D125:D127"/>
    <mergeCell ref="F125:G127"/>
    <mergeCell ref="AN122:AN124"/>
    <mergeCell ref="AO122:AO124"/>
    <mergeCell ref="AP122:AQ124"/>
    <mergeCell ref="AR122:AR124"/>
    <mergeCell ref="AS122:AS124"/>
    <mergeCell ref="AT122:AT124"/>
    <mergeCell ref="AO119:AO121"/>
    <mergeCell ref="AP119:AQ121"/>
    <mergeCell ref="AR119:AR121"/>
    <mergeCell ref="AS119:AS121"/>
    <mergeCell ref="AT119:AT121"/>
    <mergeCell ref="AN119:AN121"/>
    <mergeCell ref="A122:A124"/>
    <mergeCell ref="B122:B124"/>
    <mergeCell ref="C122:C124"/>
    <mergeCell ref="D122:D124"/>
    <mergeCell ref="F122:G124"/>
    <mergeCell ref="A119:A121"/>
    <mergeCell ref="B119:B121"/>
    <mergeCell ref="C119:C121"/>
    <mergeCell ref="D119:D121"/>
    <mergeCell ref="F119:G121"/>
    <mergeCell ref="AN116:AN118"/>
    <mergeCell ref="AO116:AO118"/>
    <mergeCell ref="AP116:AQ118"/>
    <mergeCell ref="AR116:AR118"/>
    <mergeCell ref="AS116:AS118"/>
    <mergeCell ref="AT116:AT118"/>
    <mergeCell ref="AO113:AO115"/>
    <mergeCell ref="AP113:AQ115"/>
    <mergeCell ref="AR113:AR115"/>
    <mergeCell ref="AS113:AS115"/>
    <mergeCell ref="AT113:AT115"/>
    <mergeCell ref="AN113:AN115"/>
    <mergeCell ref="A116:A118"/>
    <mergeCell ref="B116:B118"/>
    <mergeCell ref="C116:C118"/>
    <mergeCell ref="D116:D118"/>
    <mergeCell ref="F116:G118"/>
    <mergeCell ref="A113:A115"/>
    <mergeCell ref="B113:B115"/>
    <mergeCell ref="C113:C115"/>
    <mergeCell ref="D113:D115"/>
    <mergeCell ref="F113:G115"/>
    <mergeCell ref="AN110:AN112"/>
    <mergeCell ref="AO110:AO112"/>
    <mergeCell ref="AP110:AQ112"/>
    <mergeCell ref="AR110:AR112"/>
    <mergeCell ref="AS110:AS112"/>
    <mergeCell ref="AT110:AT112"/>
    <mergeCell ref="AO107:AO109"/>
    <mergeCell ref="AP107:AQ109"/>
    <mergeCell ref="AR107:AR109"/>
    <mergeCell ref="AS107:AS109"/>
    <mergeCell ref="AT107:AT109"/>
    <mergeCell ref="AN107:AN109"/>
    <mergeCell ref="A110:A112"/>
    <mergeCell ref="B110:B112"/>
    <mergeCell ref="C110:C112"/>
    <mergeCell ref="D110:D112"/>
    <mergeCell ref="F110:G112"/>
    <mergeCell ref="A107:A109"/>
    <mergeCell ref="B107:B109"/>
    <mergeCell ref="C107:C109"/>
    <mergeCell ref="D107:D109"/>
    <mergeCell ref="F107:G109"/>
    <mergeCell ref="AN104:AN106"/>
    <mergeCell ref="AO104:AO106"/>
    <mergeCell ref="AP104:AQ106"/>
    <mergeCell ref="AR104:AR106"/>
    <mergeCell ref="AS104:AS106"/>
    <mergeCell ref="AT104:AT106"/>
    <mergeCell ref="AO101:AO103"/>
    <mergeCell ref="AP101:AQ103"/>
    <mergeCell ref="AR101:AR103"/>
    <mergeCell ref="AS101:AS103"/>
    <mergeCell ref="AT101:AT103"/>
    <mergeCell ref="AN101:AN103"/>
    <mergeCell ref="A104:A106"/>
    <mergeCell ref="B104:B106"/>
    <mergeCell ref="C104:C106"/>
    <mergeCell ref="D104:D106"/>
    <mergeCell ref="F104:G106"/>
    <mergeCell ref="A101:A103"/>
    <mergeCell ref="B101:B103"/>
    <mergeCell ref="C101:C103"/>
    <mergeCell ref="D101:D103"/>
    <mergeCell ref="F101:G103"/>
    <mergeCell ref="AN98:AN100"/>
    <mergeCell ref="AO98:AO100"/>
    <mergeCell ref="AP98:AQ100"/>
    <mergeCell ref="AR98:AR100"/>
    <mergeCell ref="AS98:AS100"/>
    <mergeCell ref="AT98:AT100"/>
    <mergeCell ref="AO95:AO97"/>
    <mergeCell ref="AP95:AQ97"/>
    <mergeCell ref="AR95:AR97"/>
    <mergeCell ref="AS95:AS97"/>
    <mergeCell ref="AT95:AT97"/>
    <mergeCell ref="AN95:AN97"/>
    <mergeCell ref="A98:A100"/>
    <mergeCell ref="B98:B100"/>
    <mergeCell ref="C98:C100"/>
    <mergeCell ref="D98:D100"/>
    <mergeCell ref="F98:G100"/>
    <mergeCell ref="A95:A97"/>
    <mergeCell ref="B95:B97"/>
    <mergeCell ref="C95:C97"/>
    <mergeCell ref="D95:D97"/>
    <mergeCell ref="F95:G97"/>
    <mergeCell ref="AN92:AN94"/>
    <mergeCell ref="AO92:AO94"/>
    <mergeCell ref="AP92:AQ94"/>
    <mergeCell ref="AR92:AR94"/>
    <mergeCell ref="AS92:AS94"/>
    <mergeCell ref="AT92:AT94"/>
    <mergeCell ref="AO89:AO91"/>
    <mergeCell ref="AP89:AQ91"/>
    <mergeCell ref="AR89:AR91"/>
    <mergeCell ref="AS89:AS91"/>
    <mergeCell ref="AT89:AT91"/>
    <mergeCell ref="AN89:AN91"/>
    <mergeCell ref="A92:A94"/>
    <mergeCell ref="B92:B94"/>
    <mergeCell ref="C92:C94"/>
    <mergeCell ref="D92:D94"/>
    <mergeCell ref="F92:G94"/>
    <mergeCell ref="A89:A91"/>
    <mergeCell ref="B89:B91"/>
    <mergeCell ref="C89:C91"/>
    <mergeCell ref="D89:D91"/>
    <mergeCell ref="F89:G91"/>
    <mergeCell ref="AN86:AN88"/>
    <mergeCell ref="AO86:AO88"/>
    <mergeCell ref="AP86:AQ88"/>
    <mergeCell ref="AR86:AR88"/>
    <mergeCell ref="AS86:AS88"/>
    <mergeCell ref="AT86:AT88"/>
    <mergeCell ref="AO83:AO85"/>
    <mergeCell ref="AP83:AQ85"/>
    <mergeCell ref="AR83:AR85"/>
    <mergeCell ref="AS83:AS85"/>
    <mergeCell ref="AT83:AT85"/>
    <mergeCell ref="AN83:AN85"/>
    <mergeCell ref="A86:A88"/>
    <mergeCell ref="B86:B88"/>
    <mergeCell ref="C86:C88"/>
    <mergeCell ref="D86:D88"/>
    <mergeCell ref="F86:G88"/>
    <mergeCell ref="A83:A85"/>
    <mergeCell ref="B83:B85"/>
    <mergeCell ref="C83:C85"/>
    <mergeCell ref="D83:D85"/>
    <mergeCell ref="F83:G85"/>
    <mergeCell ref="AN80:AN82"/>
    <mergeCell ref="AO80:AO82"/>
    <mergeCell ref="AP80:AQ82"/>
    <mergeCell ref="AR80:AR82"/>
    <mergeCell ref="AS80:AS82"/>
    <mergeCell ref="AT80:AT82"/>
    <mergeCell ref="AO77:AO79"/>
    <mergeCell ref="AP77:AQ79"/>
    <mergeCell ref="AR77:AR79"/>
    <mergeCell ref="AS77:AS79"/>
    <mergeCell ref="AT77:AT79"/>
    <mergeCell ref="AN77:AN79"/>
    <mergeCell ref="A80:A82"/>
    <mergeCell ref="B80:B82"/>
    <mergeCell ref="C80:C82"/>
    <mergeCell ref="D80:D82"/>
    <mergeCell ref="F80:G82"/>
    <mergeCell ref="A77:A79"/>
    <mergeCell ref="B77:B79"/>
    <mergeCell ref="C77:C79"/>
    <mergeCell ref="D77:D79"/>
    <mergeCell ref="F77:G79"/>
    <mergeCell ref="AN74:AN76"/>
    <mergeCell ref="AO74:AO76"/>
    <mergeCell ref="AP74:AQ76"/>
    <mergeCell ref="AR74:AR76"/>
    <mergeCell ref="AS74:AS76"/>
    <mergeCell ref="AT74:AT76"/>
    <mergeCell ref="AO71:AO73"/>
    <mergeCell ref="AP71:AQ73"/>
    <mergeCell ref="AR71:AR73"/>
    <mergeCell ref="AS71:AS73"/>
    <mergeCell ref="AT71:AT73"/>
    <mergeCell ref="AN71:AN73"/>
    <mergeCell ref="A74:A76"/>
    <mergeCell ref="B74:B76"/>
    <mergeCell ref="C74:C76"/>
    <mergeCell ref="D74:D76"/>
    <mergeCell ref="F74:G76"/>
    <mergeCell ref="A71:A73"/>
    <mergeCell ref="B71:B73"/>
    <mergeCell ref="C71:C73"/>
    <mergeCell ref="D71:D73"/>
    <mergeCell ref="F71:G73"/>
    <mergeCell ref="AN68:AN70"/>
    <mergeCell ref="AO68:AO70"/>
    <mergeCell ref="AP68:AQ70"/>
    <mergeCell ref="AR68:AR70"/>
    <mergeCell ref="AS68:AS70"/>
    <mergeCell ref="AT68:AT70"/>
    <mergeCell ref="AO65:AO67"/>
    <mergeCell ref="AP65:AQ67"/>
    <mergeCell ref="AR65:AR67"/>
    <mergeCell ref="AS65:AS67"/>
    <mergeCell ref="AT65:AT67"/>
    <mergeCell ref="AN65:AN67"/>
    <mergeCell ref="A68:A70"/>
    <mergeCell ref="B68:B70"/>
    <mergeCell ref="C68:C70"/>
    <mergeCell ref="D68:D70"/>
    <mergeCell ref="F68:G70"/>
    <mergeCell ref="A65:A67"/>
    <mergeCell ref="B65:B67"/>
    <mergeCell ref="C65:C67"/>
    <mergeCell ref="D65:D67"/>
    <mergeCell ref="F65:G67"/>
    <mergeCell ref="AN62:AN64"/>
    <mergeCell ref="AO62:AO64"/>
    <mergeCell ref="AP62:AQ64"/>
    <mergeCell ref="AR62:AR64"/>
    <mergeCell ref="AS62:AS64"/>
    <mergeCell ref="AT62:AT64"/>
    <mergeCell ref="AO59:AO61"/>
    <mergeCell ref="AP59:AQ61"/>
    <mergeCell ref="AR59:AR61"/>
    <mergeCell ref="AS59:AS61"/>
    <mergeCell ref="AT59:AT61"/>
    <mergeCell ref="AN59:AN61"/>
    <mergeCell ref="A62:A64"/>
    <mergeCell ref="B62:B64"/>
    <mergeCell ref="C62:C64"/>
    <mergeCell ref="D62:D64"/>
    <mergeCell ref="F62:G64"/>
    <mergeCell ref="A59:A61"/>
    <mergeCell ref="B59:B61"/>
    <mergeCell ref="C59:C61"/>
    <mergeCell ref="D59:D61"/>
    <mergeCell ref="F59:G61"/>
    <mergeCell ref="AN56:AN58"/>
    <mergeCell ref="AO56:AO58"/>
    <mergeCell ref="AP56:AQ58"/>
    <mergeCell ref="AR56:AR58"/>
    <mergeCell ref="AS56:AS58"/>
    <mergeCell ref="AT56:AT58"/>
    <mergeCell ref="AO53:AO55"/>
    <mergeCell ref="AP53:AQ55"/>
    <mergeCell ref="AR53:AR55"/>
    <mergeCell ref="AS53:AS55"/>
    <mergeCell ref="AT53:AT55"/>
    <mergeCell ref="AN53:AN55"/>
    <mergeCell ref="A56:A58"/>
    <mergeCell ref="B56:B58"/>
    <mergeCell ref="C56:C58"/>
    <mergeCell ref="D56:D58"/>
    <mergeCell ref="F56:G58"/>
    <mergeCell ref="A53:A55"/>
    <mergeCell ref="B53:B55"/>
    <mergeCell ref="C53:C55"/>
    <mergeCell ref="D53:D55"/>
    <mergeCell ref="F53:G55"/>
    <mergeCell ref="AN50:AN52"/>
    <mergeCell ref="AO50:AO52"/>
    <mergeCell ref="AP50:AQ52"/>
    <mergeCell ref="AR50:AR52"/>
    <mergeCell ref="AS50:AS52"/>
    <mergeCell ref="AT50:AT52"/>
    <mergeCell ref="AO47:AO49"/>
    <mergeCell ref="AP47:AQ49"/>
    <mergeCell ref="AR47:AR49"/>
    <mergeCell ref="AS47:AS49"/>
    <mergeCell ref="AT47:AT49"/>
    <mergeCell ref="AN47:AN49"/>
    <mergeCell ref="A50:A52"/>
    <mergeCell ref="B50:B52"/>
    <mergeCell ref="C50:C52"/>
    <mergeCell ref="D50:D52"/>
    <mergeCell ref="F50:G52"/>
    <mergeCell ref="A47:A49"/>
    <mergeCell ref="B47:B49"/>
    <mergeCell ref="C47:C49"/>
    <mergeCell ref="D47:D49"/>
    <mergeCell ref="F47:G49"/>
    <mergeCell ref="AS35:AS37"/>
    <mergeCell ref="AT35:AT37"/>
    <mergeCell ref="A44:A46"/>
    <mergeCell ref="B44:B46"/>
    <mergeCell ref="C44:C46"/>
    <mergeCell ref="D44:D46"/>
    <mergeCell ref="F44:G46"/>
    <mergeCell ref="A41:A43"/>
    <mergeCell ref="B41:B43"/>
    <mergeCell ref="C41:C43"/>
    <mergeCell ref="D41:D43"/>
    <mergeCell ref="F41:G43"/>
    <mergeCell ref="AN44:AN46"/>
    <mergeCell ref="AO44:AO46"/>
    <mergeCell ref="AP44:AQ46"/>
    <mergeCell ref="AR44:AR46"/>
    <mergeCell ref="AS44:AS46"/>
    <mergeCell ref="AT44:AT46"/>
    <mergeCell ref="AO41:AO43"/>
    <mergeCell ref="AP41:AQ43"/>
    <mergeCell ref="AR41:AR43"/>
    <mergeCell ref="AS41:AS43"/>
    <mergeCell ref="AT41:AT43"/>
    <mergeCell ref="AN41:AN43"/>
    <mergeCell ref="A38:A40"/>
    <mergeCell ref="B38:B40"/>
    <mergeCell ref="C38:C40"/>
    <mergeCell ref="D38:D40"/>
    <mergeCell ref="F38:G40"/>
    <mergeCell ref="AP32:AQ34"/>
    <mergeCell ref="AR32:AR34"/>
    <mergeCell ref="AS32:AS34"/>
    <mergeCell ref="AT32:AT34"/>
    <mergeCell ref="A35:A37"/>
    <mergeCell ref="B35:B37"/>
    <mergeCell ref="C35:C37"/>
    <mergeCell ref="D35:D37"/>
    <mergeCell ref="F35:G37"/>
    <mergeCell ref="AN35:AN37"/>
    <mergeCell ref="AN38:AN40"/>
    <mergeCell ref="AO38:AO40"/>
    <mergeCell ref="AP38:AQ40"/>
    <mergeCell ref="AR38:AR40"/>
    <mergeCell ref="AS38:AS40"/>
    <mergeCell ref="AT38:AT40"/>
    <mergeCell ref="AO35:AO37"/>
    <mergeCell ref="AP35:AQ37"/>
    <mergeCell ref="AR35:AR37"/>
    <mergeCell ref="AR29:AR31"/>
    <mergeCell ref="AS29:AS31"/>
    <mergeCell ref="AT29:AT31"/>
    <mergeCell ref="A32:A34"/>
    <mergeCell ref="B32:B34"/>
    <mergeCell ref="C32:C34"/>
    <mergeCell ref="D32:D34"/>
    <mergeCell ref="F32:G34"/>
    <mergeCell ref="AN32:AN34"/>
    <mergeCell ref="AO32:AO34"/>
    <mergeCell ref="AU22:AV22"/>
    <mergeCell ref="AX22:AY22"/>
    <mergeCell ref="A29:A31"/>
    <mergeCell ref="B29:B31"/>
    <mergeCell ref="C29:C31"/>
    <mergeCell ref="D29:D31"/>
    <mergeCell ref="F29:G31"/>
    <mergeCell ref="AN29:AN31"/>
    <mergeCell ref="AO29:AO31"/>
    <mergeCell ref="AP29:AQ31"/>
    <mergeCell ref="AN19:AN22"/>
    <mergeCell ref="AO19:AO22"/>
    <mergeCell ref="AP19:AQ22"/>
    <mergeCell ref="AR19:AR22"/>
    <mergeCell ref="AS19:AS22"/>
    <mergeCell ref="I20:O20"/>
    <mergeCell ref="P20:V20"/>
    <mergeCell ref="W20:AC20"/>
    <mergeCell ref="AD20:AJ20"/>
    <mergeCell ref="AK20:AM20"/>
    <mergeCell ref="A19:A22"/>
    <mergeCell ref="B19:B22"/>
    <mergeCell ref="C19:D22"/>
    <mergeCell ref="E19:E22"/>
    <mergeCell ref="AN16:AO16"/>
    <mergeCell ref="AP16:AQ16"/>
    <mergeCell ref="AR16:AS16"/>
    <mergeCell ref="B17:H18"/>
    <mergeCell ref="AH15:AM15"/>
    <mergeCell ref="AN15:AO15"/>
    <mergeCell ref="AP15:AQ15"/>
    <mergeCell ref="AR15:AS15"/>
    <mergeCell ref="C16:D16"/>
    <mergeCell ref="E16:F16"/>
    <mergeCell ref="G16:I16"/>
    <mergeCell ref="J16:O16"/>
    <mergeCell ref="P16:U16"/>
    <mergeCell ref="V16:AA16"/>
    <mergeCell ref="C15:D15"/>
    <mergeCell ref="E15:F15"/>
    <mergeCell ref="G15:I15"/>
    <mergeCell ref="J15:O15"/>
    <mergeCell ref="P15:U15"/>
    <mergeCell ref="V15:AA15"/>
    <mergeCell ref="AB15:AG15"/>
    <mergeCell ref="F19:H22"/>
    <mergeCell ref="I19:AM19"/>
    <mergeCell ref="AB16:AG16"/>
    <mergeCell ref="AH16:AM16"/>
    <mergeCell ref="S12:U12"/>
    <mergeCell ref="V12:X12"/>
    <mergeCell ref="AK13:AM13"/>
    <mergeCell ref="C14:D14"/>
    <mergeCell ref="H14:I14"/>
    <mergeCell ref="J14:L14"/>
    <mergeCell ref="M14:O14"/>
    <mergeCell ref="P14:R14"/>
    <mergeCell ref="S14:U14"/>
    <mergeCell ref="V14:X14"/>
    <mergeCell ref="Y14:AA14"/>
    <mergeCell ref="AB14:AD14"/>
    <mergeCell ref="S13:U13"/>
    <mergeCell ref="V13:X13"/>
    <mergeCell ref="Y13:AA13"/>
    <mergeCell ref="AB13:AD13"/>
    <mergeCell ref="AE13:AG13"/>
    <mergeCell ref="AH13:AJ13"/>
    <mergeCell ref="AE14:AG14"/>
    <mergeCell ref="AH14:AJ14"/>
    <mergeCell ref="Y12:AA12"/>
    <mergeCell ref="AB12:AD12"/>
    <mergeCell ref="AE12:AG12"/>
    <mergeCell ref="AH12:AJ12"/>
    <mergeCell ref="AK12:AM12"/>
    <mergeCell ref="AK14:AM14"/>
    <mergeCell ref="C13:D13"/>
    <mergeCell ref="H13:I13"/>
    <mergeCell ref="J13:L13"/>
    <mergeCell ref="M13:O13"/>
    <mergeCell ref="P13:R13"/>
    <mergeCell ref="H12:I12"/>
    <mergeCell ref="J12:L12"/>
    <mergeCell ref="M12:O12"/>
    <mergeCell ref="P12:R12"/>
    <mergeCell ref="V11:AA11"/>
    <mergeCell ref="AB11:AG11"/>
    <mergeCell ref="AH11:AM11"/>
    <mergeCell ref="AN11:AO11"/>
    <mergeCell ref="AP11:AQ11"/>
    <mergeCell ref="AR11:AS11"/>
    <mergeCell ref="AH10:AM10"/>
    <mergeCell ref="AN10:AO10"/>
    <mergeCell ref="AP10:AQ10"/>
    <mergeCell ref="AR10:AS10"/>
    <mergeCell ref="AS26:AS28"/>
    <mergeCell ref="AT26:AT28"/>
    <mergeCell ref="AN1:AQ1"/>
    <mergeCell ref="P2:S2"/>
    <mergeCell ref="T2:U2"/>
    <mergeCell ref="V2:W2"/>
    <mergeCell ref="X2:Y2"/>
    <mergeCell ref="AN2:AQ2"/>
    <mergeCell ref="B11:B12"/>
    <mergeCell ref="C11:D12"/>
    <mergeCell ref="E11:F11"/>
    <mergeCell ref="G11:I11"/>
    <mergeCell ref="J11:O11"/>
    <mergeCell ref="P11:U11"/>
    <mergeCell ref="AN3:AQ3"/>
    <mergeCell ref="AN4:AQ4"/>
    <mergeCell ref="AK6:AM6"/>
    <mergeCell ref="AK8:AM8"/>
    <mergeCell ref="E10:F10"/>
    <mergeCell ref="G10:I10"/>
    <mergeCell ref="J10:O10"/>
    <mergeCell ref="P10:U10"/>
    <mergeCell ref="V10:AA10"/>
    <mergeCell ref="AB10:AG10"/>
    <mergeCell ref="A26:A28"/>
    <mergeCell ref="B26:B28"/>
    <mergeCell ref="C26:C28"/>
    <mergeCell ref="D26:D28"/>
    <mergeCell ref="F26:G28"/>
    <mergeCell ref="AN26:AN28"/>
    <mergeCell ref="AO26:AO28"/>
    <mergeCell ref="AP26:AQ28"/>
    <mergeCell ref="AR26:AR28"/>
    <mergeCell ref="AS23:AS25"/>
    <mergeCell ref="AT23:AT25"/>
    <mergeCell ref="A23:A25"/>
    <mergeCell ref="B23:B25"/>
    <mergeCell ref="C23:C25"/>
    <mergeCell ref="D23:D25"/>
    <mergeCell ref="F23:G25"/>
    <mergeCell ref="AN23:AN25"/>
    <mergeCell ref="AO23:AO25"/>
    <mergeCell ref="AP23:AQ25"/>
    <mergeCell ref="AR23:AR25"/>
  </mergeCells>
  <phoneticPr fontId="2"/>
  <conditionalFormatting sqref="J16:O16">
    <cfRule type="expression" dxfId="0" priority="1">
      <formula>OR($AN$1="就労継続支援Ａ型", $AN$1="就労継続支援Ｂ型", $AN$1="就労移行支援")</formula>
    </cfRule>
  </conditionalFormatting>
  <dataValidations count="6">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AN4:AN5 AO5:AQ5">
      <formula1>"予定,実績"</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E23:E178">
      <formula1>INDIRECT("資格種類")</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OFFSET('P1（シフト記号表）'!$B$11,,,COUNTA('P1（シフト記号表）'!$B$11:$B$55))</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51"/>
  <sheetViews>
    <sheetView view="pageBreakPreview" zoomScale="90" zoomScaleNormal="100" zoomScaleSheetLayoutView="90" workbookViewId="0">
      <selection activeCell="J7" sqref="J7"/>
    </sheetView>
  </sheetViews>
  <sheetFormatPr defaultRowHeight="13.5"/>
  <cols>
    <col min="1" max="1" width="3.125" style="4" customWidth="1"/>
    <col min="2" max="2" width="20.625" style="4" customWidth="1"/>
    <col min="3" max="4" width="13.625" style="4" customWidth="1"/>
    <col min="5" max="5" width="14.875" style="4" customWidth="1"/>
    <col min="6" max="11" width="13.625" style="4" customWidth="1"/>
    <col min="12" max="16384" width="9" style="4"/>
  </cols>
  <sheetData>
    <row r="1" spans="1:12" ht="15.75" customHeight="1">
      <c r="A1" s="1" t="s">
        <v>527</v>
      </c>
      <c r="J1" s="4" t="s">
        <v>535</v>
      </c>
    </row>
    <row r="2" spans="1:12" ht="16.350000000000001" customHeight="1">
      <c r="A2" s="1"/>
      <c r="E2" s="11" t="s">
        <v>38</v>
      </c>
      <c r="F2" s="131"/>
      <c r="G2" s="18" t="s">
        <v>39</v>
      </c>
      <c r="K2" s="13"/>
      <c r="L2" s="13"/>
    </row>
    <row r="3" spans="1:12" ht="16.350000000000001" customHeight="1">
      <c r="A3" s="1"/>
      <c r="E3" s="11"/>
      <c r="F3" s="19" t="s">
        <v>40</v>
      </c>
      <c r="G3" s="18"/>
      <c r="J3" s="575" t="s">
        <v>58</v>
      </c>
      <c r="K3" s="575"/>
      <c r="L3" s="13"/>
    </row>
    <row r="4" spans="1:12" ht="15.75" customHeight="1">
      <c r="B4" s="576"/>
      <c r="C4" s="577"/>
      <c r="D4" s="578"/>
      <c r="E4" s="133" t="s">
        <v>7</v>
      </c>
      <c r="F4" s="133" t="s">
        <v>0</v>
      </c>
      <c r="G4" s="576"/>
      <c r="H4" s="577"/>
      <c r="I4" s="578"/>
      <c r="J4" s="133" t="s">
        <v>7</v>
      </c>
      <c r="K4" s="133" t="s">
        <v>0</v>
      </c>
    </row>
    <row r="5" spans="1:12" ht="15.75" customHeight="1">
      <c r="B5" s="579"/>
      <c r="C5" s="580"/>
      <c r="D5" s="581"/>
      <c r="E5" s="134" t="s">
        <v>8</v>
      </c>
      <c r="F5" s="135" t="s">
        <v>4</v>
      </c>
      <c r="G5" s="579"/>
      <c r="H5" s="580"/>
      <c r="I5" s="581"/>
      <c r="J5" s="134" t="s">
        <v>8</v>
      </c>
      <c r="K5" s="135" t="s">
        <v>4</v>
      </c>
    </row>
    <row r="6" spans="1:12" ht="16.5" customHeight="1">
      <c r="B6" s="587" t="s">
        <v>281</v>
      </c>
      <c r="C6" s="588"/>
      <c r="D6" s="67"/>
      <c r="E6" s="132"/>
      <c r="F6" s="132"/>
      <c r="G6" s="590" t="s">
        <v>50</v>
      </c>
      <c r="H6" s="591"/>
      <c r="I6" s="592"/>
      <c r="J6" s="132"/>
      <c r="K6" s="132"/>
    </row>
    <row r="7" spans="1:12" ht="16.5" customHeight="1">
      <c r="B7" s="587" t="s">
        <v>282</v>
      </c>
      <c r="C7" s="588"/>
      <c r="D7" s="63" t="s">
        <v>15</v>
      </c>
      <c r="E7" s="132"/>
      <c r="F7" s="132"/>
      <c r="G7" s="590" t="s">
        <v>51</v>
      </c>
      <c r="H7" s="591"/>
      <c r="I7" s="592"/>
      <c r="J7" s="132"/>
      <c r="K7" s="132"/>
    </row>
    <row r="8" spans="1:12" ht="16.5" customHeight="1">
      <c r="B8" s="587" t="s">
        <v>282</v>
      </c>
      <c r="C8" s="588"/>
      <c r="D8" s="63" t="s">
        <v>16</v>
      </c>
      <c r="E8" s="132"/>
      <c r="F8" s="132"/>
      <c r="G8" s="590" t="s">
        <v>52</v>
      </c>
      <c r="H8" s="591"/>
      <c r="I8" s="67"/>
      <c r="J8" s="132"/>
      <c r="K8" s="132"/>
    </row>
    <row r="9" spans="1:12" ht="16.5" customHeight="1">
      <c r="B9" s="582" t="s">
        <v>28</v>
      </c>
      <c r="C9" s="583"/>
      <c r="D9" s="584"/>
      <c r="E9" s="132"/>
      <c r="F9" s="132"/>
      <c r="G9" s="590" t="s">
        <v>53</v>
      </c>
      <c r="H9" s="591"/>
      <c r="I9" s="67"/>
      <c r="J9" s="132"/>
      <c r="K9" s="132"/>
    </row>
    <row r="10" spans="1:12" ht="33" customHeight="1">
      <c r="B10" s="589" t="s">
        <v>190</v>
      </c>
      <c r="C10" s="583"/>
      <c r="D10" s="584"/>
      <c r="E10" s="132"/>
      <c r="F10" s="132"/>
      <c r="G10" s="590" t="s">
        <v>54</v>
      </c>
      <c r="H10" s="591"/>
      <c r="I10" s="67"/>
      <c r="J10" s="132"/>
      <c r="K10" s="132"/>
    </row>
    <row r="11" spans="1:12" ht="16.5" customHeight="1">
      <c r="B11" s="585" t="s">
        <v>43</v>
      </c>
      <c r="C11" s="586"/>
      <c r="D11" s="593"/>
      <c r="E11" s="132"/>
      <c r="F11" s="132"/>
      <c r="G11" s="590" t="s">
        <v>250</v>
      </c>
      <c r="H11" s="591"/>
      <c r="I11" s="67"/>
      <c r="J11" s="132"/>
      <c r="K11" s="132"/>
    </row>
    <row r="12" spans="1:12" ht="16.5" customHeight="1">
      <c r="B12" s="585" t="s">
        <v>251</v>
      </c>
      <c r="C12" s="586"/>
      <c r="D12" s="593"/>
      <c r="E12" s="132"/>
      <c r="F12" s="132"/>
      <c r="G12" s="590" t="s">
        <v>41</v>
      </c>
      <c r="H12" s="591"/>
      <c r="I12" s="592"/>
      <c r="J12" s="132"/>
      <c r="K12" s="132"/>
    </row>
    <row r="13" spans="1:12" ht="16.5" customHeight="1">
      <c r="B13" s="585" t="s">
        <v>44</v>
      </c>
      <c r="C13" s="586"/>
      <c r="D13" s="67"/>
      <c r="E13" s="132"/>
      <c r="F13" s="132"/>
      <c r="G13" s="590" t="s">
        <v>55</v>
      </c>
      <c r="H13" s="591"/>
      <c r="I13" s="592"/>
      <c r="J13" s="132"/>
      <c r="K13" s="132"/>
    </row>
    <row r="14" spans="1:12" ht="16.5" customHeight="1">
      <c r="B14" s="590" t="s">
        <v>45</v>
      </c>
      <c r="C14" s="591"/>
      <c r="D14" s="67"/>
      <c r="E14" s="132"/>
      <c r="F14" s="132"/>
      <c r="G14" s="590" t="s">
        <v>56</v>
      </c>
      <c r="H14" s="591"/>
      <c r="I14" s="592"/>
      <c r="J14" s="132"/>
      <c r="K14" s="132"/>
    </row>
    <row r="15" spans="1:12" ht="16.5" customHeight="1">
      <c r="B15" s="590" t="s">
        <v>46</v>
      </c>
      <c r="C15" s="583"/>
      <c r="D15" s="584"/>
      <c r="E15" s="132"/>
      <c r="F15" s="132"/>
      <c r="G15" s="590" t="s">
        <v>252</v>
      </c>
      <c r="H15" s="591"/>
      <c r="I15" s="592"/>
      <c r="J15" s="132"/>
      <c r="K15" s="132"/>
    </row>
    <row r="16" spans="1:12" ht="16.5" customHeight="1">
      <c r="B16" s="590" t="s">
        <v>47</v>
      </c>
      <c r="C16" s="583"/>
      <c r="D16" s="584"/>
      <c r="E16" s="132"/>
      <c r="F16" s="132"/>
      <c r="G16" s="590" t="s">
        <v>253</v>
      </c>
      <c r="H16" s="591"/>
      <c r="I16" s="592"/>
      <c r="J16" s="132"/>
      <c r="K16" s="132"/>
    </row>
    <row r="17" spans="1:14" ht="16.5" customHeight="1">
      <c r="B17" s="590" t="s">
        <v>48</v>
      </c>
      <c r="C17" s="583"/>
      <c r="D17" s="584"/>
      <c r="E17" s="132"/>
      <c r="F17" s="132"/>
      <c r="G17" s="590" t="s">
        <v>254</v>
      </c>
      <c r="H17" s="591"/>
      <c r="I17" s="592"/>
      <c r="J17" s="132"/>
      <c r="K17" s="132"/>
    </row>
    <row r="18" spans="1:14" ht="16.5" customHeight="1" thickBot="1">
      <c r="B18" s="590" t="s">
        <v>49</v>
      </c>
      <c r="C18" s="583"/>
      <c r="D18" s="584"/>
      <c r="E18" s="132"/>
      <c r="F18" s="132"/>
      <c r="G18" s="590" t="s">
        <v>283</v>
      </c>
      <c r="H18" s="591"/>
      <c r="I18" s="592"/>
      <c r="J18" s="132"/>
      <c r="K18" s="132"/>
    </row>
    <row r="19" spans="1:14" ht="35.25" customHeight="1" thickBot="1">
      <c r="B19" s="596" t="s">
        <v>27</v>
      </c>
      <c r="C19" s="597"/>
      <c r="D19" s="598"/>
      <c r="E19" s="17"/>
      <c r="F19" s="17"/>
      <c r="G19" s="599"/>
      <c r="H19" s="600"/>
      <c r="I19" s="601"/>
      <c r="J19" s="594" t="s">
        <v>37</v>
      </c>
      <c r="K19" s="595"/>
    </row>
    <row r="20" spans="1:14" ht="12.95" customHeight="1">
      <c r="B20" s="20" t="s">
        <v>196</v>
      </c>
      <c r="C20" s="2"/>
      <c r="D20" s="2"/>
      <c r="E20" s="2"/>
      <c r="F20" s="2"/>
      <c r="G20" s="2"/>
      <c r="H20" s="2"/>
      <c r="I20" s="2"/>
      <c r="J20" s="2"/>
      <c r="K20" s="2"/>
      <c r="L20" s="2"/>
      <c r="M20" s="2"/>
      <c r="N20" s="2"/>
    </row>
    <row r="21" spans="1:14" ht="45.75" customHeight="1">
      <c r="B21" s="9"/>
      <c r="C21" s="9"/>
      <c r="D21" s="9"/>
      <c r="E21" s="9"/>
      <c r="F21" s="6"/>
      <c r="G21" s="6"/>
    </row>
    <row r="22" spans="1:14" ht="15.75" customHeight="1">
      <c r="A22" s="1" t="s">
        <v>526</v>
      </c>
      <c r="D22" s="70"/>
      <c r="E22" s="136" t="s">
        <v>240</v>
      </c>
      <c r="F22" s="13"/>
      <c r="G22" s="6"/>
    </row>
    <row r="23" spans="1:14" ht="21.75" customHeight="1">
      <c r="B23" s="84" t="s">
        <v>9</v>
      </c>
      <c r="C23" s="142" t="s">
        <v>10</v>
      </c>
      <c r="D23" s="142" t="s">
        <v>11</v>
      </c>
      <c r="E23" s="142" t="s">
        <v>12</v>
      </c>
      <c r="F23" s="14"/>
      <c r="G23" s="9"/>
    </row>
    <row r="24" spans="1:14" ht="21.75" customHeight="1">
      <c r="B24" s="69" t="s">
        <v>57</v>
      </c>
      <c r="C24" s="132"/>
      <c r="D24" s="132"/>
      <c r="E24" s="132"/>
      <c r="F24" s="6"/>
      <c r="G24" s="6"/>
    </row>
    <row r="25" spans="1:14" ht="21.75" customHeight="1">
      <c r="B25" s="10"/>
      <c r="C25" s="6"/>
      <c r="D25" s="6"/>
      <c r="E25" s="6"/>
      <c r="F25" s="6"/>
      <c r="G25" s="6"/>
    </row>
    <row r="26" spans="1:14" ht="15.75" customHeight="1">
      <c r="A26" s="1" t="s">
        <v>525</v>
      </c>
      <c r="E26" s="11"/>
      <c r="F26" s="13"/>
      <c r="G26" s="6"/>
    </row>
    <row r="27" spans="1:14" ht="15.75" customHeight="1">
      <c r="A27" s="1"/>
      <c r="B27" s="61" t="s">
        <v>287</v>
      </c>
      <c r="E27" s="11"/>
      <c r="F27" s="13"/>
      <c r="G27" s="6"/>
    </row>
    <row r="28" spans="1:14" ht="15.75" customHeight="1">
      <c r="A28" s="1"/>
      <c r="B28" s="61" t="s">
        <v>195</v>
      </c>
      <c r="E28" s="11"/>
      <c r="F28" s="13"/>
      <c r="G28" s="6"/>
    </row>
    <row r="29" spans="1:14" ht="21.75" customHeight="1">
      <c r="B29" s="63"/>
      <c r="C29" s="69" t="s">
        <v>192</v>
      </c>
      <c r="D29" s="69" t="s">
        <v>192</v>
      </c>
      <c r="E29" s="69" t="s">
        <v>192</v>
      </c>
      <c r="F29" s="69" t="s">
        <v>192</v>
      </c>
      <c r="G29" s="69" t="s">
        <v>192</v>
      </c>
      <c r="H29" s="137" t="s">
        <v>192</v>
      </c>
      <c r="I29" s="138" t="s">
        <v>193</v>
      </c>
      <c r="J29" s="62"/>
    </row>
    <row r="30" spans="1:14" ht="36" customHeight="1">
      <c r="B30" s="55" t="s">
        <v>199</v>
      </c>
      <c r="C30" s="57">
        <f t="shared" ref="C30:H30" si="0">C31+C32</f>
        <v>0</v>
      </c>
      <c r="D30" s="57">
        <f t="shared" si="0"/>
        <v>0</v>
      </c>
      <c r="E30" s="57">
        <f t="shared" si="0"/>
        <v>0</v>
      </c>
      <c r="F30" s="57">
        <f t="shared" si="0"/>
        <v>0</v>
      </c>
      <c r="G30" s="57">
        <f t="shared" si="0"/>
        <v>0</v>
      </c>
      <c r="H30" s="57">
        <f t="shared" si="0"/>
        <v>0</v>
      </c>
      <c r="I30" s="58">
        <f>(C30+D30+E30+F30+G30+H30)/6</f>
        <v>0</v>
      </c>
      <c r="J30" s="6"/>
    </row>
    <row r="31" spans="1:14" ht="21.75" customHeight="1">
      <c r="B31" s="56" t="s">
        <v>198</v>
      </c>
      <c r="C31" s="139"/>
      <c r="D31" s="139"/>
      <c r="E31" s="139"/>
      <c r="F31" s="139"/>
      <c r="G31" s="139"/>
      <c r="H31" s="140"/>
      <c r="I31" s="59"/>
      <c r="J31" s="6"/>
    </row>
    <row r="32" spans="1:14" ht="21.75" customHeight="1">
      <c r="B32" s="56" t="s">
        <v>197</v>
      </c>
      <c r="C32" s="139"/>
      <c r="D32" s="139"/>
      <c r="E32" s="139"/>
      <c r="F32" s="139"/>
      <c r="G32" s="139"/>
      <c r="H32" s="140"/>
      <c r="I32" s="59"/>
      <c r="J32" s="6"/>
      <c r="K32" s="63" t="s">
        <v>194</v>
      </c>
    </row>
    <row r="33" spans="1:11" ht="21.75" customHeight="1">
      <c r="B33" s="55" t="s">
        <v>191</v>
      </c>
      <c r="C33" s="139"/>
      <c r="D33" s="139"/>
      <c r="E33" s="139"/>
      <c r="F33" s="139"/>
      <c r="G33" s="139"/>
      <c r="H33" s="141"/>
      <c r="I33" s="60">
        <f>(C33+D33+E33+F33+G33+H33)/6</f>
        <v>0</v>
      </c>
      <c r="J33" s="6"/>
      <c r="K33" s="5" t="e">
        <f>I30/I33</f>
        <v>#DIV/0!</v>
      </c>
    </row>
    <row r="34" spans="1:11">
      <c r="J34" s="6"/>
    </row>
    <row r="35" spans="1:11">
      <c r="A35" s="15"/>
      <c r="B35" s="6"/>
      <c r="C35" s="6"/>
    </row>
    <row r="36" spans="1:11" ht="21.75" customHeight="1">
      <c r="A36" s="6"/>
      <c r="B36" s="9"/>
      <c r="C36" s="16"/>
    </row>
    <row r="41" spans="1:11">
      <c r="D41" s="4" t="s">
        <v>13</v>
      </c>
      <c r="F41" s="4" t="s">
        <v>14</v>
      </c>
    </row>
    <row r="42" spans="1:11">
      <c r="D42" s="4" t="s">
        <v>15</v>
      </c>
      <c r="F42" s="4" t="s">
        <v>13</v>
      </c>
    </row>
    <row r="43" spans="1:11">
      <c r="D43" s="4" t="s">
        <v>16</v>
      </c>
      <c r="F43" s="4" t="s">
        <v>13</v>
      </c>
    </row>
    <row r="44" spans="1:11">
      <c r="D44" s="4" t="s">
        <v>17</v>
      </c>
      <c r="F44" s="4" t="s">
        <v>18</v>
      </c>
    </row>
    <row r="45" spans="1:11">
      <c r="D45" s="4" t="s">
        <v>19</v>
      </c>
      <c r="F45" s="4" t="s">
        <v>20</v>
      </c>
    </row>
    <row r="46" spans="1:11">
      <c r="D46" s="4" t="s">
        <v>13</v>
      </c>
      <c r="F46" s="4" t="s">
        <v>21</v>
      </c>
    </row>
    <row r="47" spans="1:11">
      <c r="D47" s="4" t="s">
        <v>15</v>
      </c>
      <c r="F47" s="4" t="s">
        <v>22</v>
      </c>
    </row>
    <row r="48" spans="1:11">
      <c r="D48" s="4" t="s">
        <v>23</v>
      </c>
      <c r="F48" s="4" t="s">
        <v>24</v>
      </c>
    </row>
    <row r="49" spans="4:4">
      <c r="D49" s="4" t="s">
        <v>25</v>
      </c>
    </row>
    <row r="50" spans="4:4">
      <c r="D50" s="4" t="s">
        <v>17</v>
      </c>
    </row>
    <row r="51" spans="4:4">
      <c r="D51" s="4" t="s">
        <v>26</v>
      </c>
    </row>
  </sheetData>
  <mergeCells count="32">
    <mergeCell ref="J19:K19"/>
    <mergeCell ref="G14:I14"/>
    <mergeCell ref="G15:I15"/>
    <mergeCell ref="B12:D12"/>
    <mergeCell ref="B17:D17"/>
    <mergeCell ref="G17:I17"/>
    <mergeCell ref="G12:I12"/>
    <mergeCell ref="G13:I13"/>
    <mergeCell ref="B18:D18"/>
    <mergeCell ref="B19:D19"/>
    <mergeCell ref="G19:I19"/>
    <mergeCell ref="B14:C14"/>
    <mergeCell ref="G18:I18"/>
    <mergeCell ref="B16:D16"/>
    <mergeCell ref="G16:I16"/>
    <mergeCell ref="B15:D15"/>
    <mergeCell ref="J3:K3"/>
    <mergeCell ref="B4:D5"/>
    <mergeCell ref="B9:D9"/>
    <mergeCell ref="G4:I5"/>
    <mergeCell ref="B13:C13"/>
    <mergeCell ref="B6:C6"/>
    <mergeCell ref="B7:C7"/>
    <mergeCell ref="B8:C8"/>
    <mergeCell ref="B10:D10"/>
    <mergeCell ref="G6:I6"/>
    <mergeCell ref="B11:D11"/>
    <mergeCell ref="G10:H10"/>
    <mergeCell ref="G11:H11"/>
    <mergeCell ref="G7:I7"/>
    <mergeCell ref="G8:H8"/>
    <mergeCell ref="G9:H9"/>
  </mergeCells>
  <phoneticPr fontId="2"/>
  <dataValidations disablePrompts="1" count="2">
    <dataValidation type="list" allowBlank="1" showInputMessage="1" showErrorMessage="1" sqref="D7:D8 D13:D14 I8:I11">
      <formula1>$D$42:$D$43</formula1>
    </dataValidation>
    <dataValidation type="list" allowBlank="1" showInputMessage="1" showErrorMessage="1" sqref="D6">
      <formula1>$D$42:$D$45</formula1>
    </dataValidation>
  </dataValidations>
  <pageMargins left="0.70866141732283472" right="0.59055118110236227" top="0.55118110236220474" bottom="0.86614173228346458" header="0.51181102362204722" footer="0.51181102362204722"/>
  <pageSetup paperSize="9" scale="80" orientation="landscape" verticalDpi="300" r:id="rId1"/>
  <headerFooter alignWithMargins="0">
    <oddFooter>&amp;C計画相談支援-4</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V36"/>
  <sheetViews>
    <sheetView view="pageBreakPreview" zoomScale="85" zoomScaleNormal="100" zoomScaleSheetLayoutView="85" workbookViewId="0">
      <selection activeCell="P3" sqref="P3"/>
    </sheetView>
  </sheetViews>
  <sheetFormatPr defaultRowHeight="13.5"/>
  <cols>
    <col min="1" max="1" width="3.125" style="4" customWidth="1"/>
    <col min="2" max="2" width="3.625" style="4" customWidth="1"/>
    <col min="3" max="3" width="16" style="4" customWidth="1"/>
    <col min="4" max="8" width="5.25" style="4" bestFit="1" customWidth="1"/>
    <col min="9" max="9" width="8" style="4" customWidth="1"/>
    <col min="10" max="11" width="14" style="4" customWidth="1"/>
    <col min="12" max="12" width="7" style="4" customWidth="1"/>
    <col min="13" max="13" width="11.875" style="4" customWidth="1"/>
    <col min="14" max="21" width="14" style="4" customWidth="1"/>
    <col min="22" max="22" width="7" style="4" customWidth="1"/>
    <col min="23" max="16384" width="9" style="4"/>
  </cols>
  <sheetData>
    <row r="1" spans="1:22" ht="19.5" customHeight="1">
      <c r="A1" s="1" t="s">
        <v>524</v>
      </c>
      <c r="B1" s="9"/>
      <c r="C1" s="9"/>
      <c r="D1" s="6"/>
      <c r="E1" s="6"/>
      <c r="F1" s="6"/>
      <c r="G1" s="6"/>
      <c r="H1" s="6"/>
      <c r="I1" s="6"/>
      <c r="J1" s="6"/>
      <c r="K1" s="6"/>
      <c r="L1" s="6"/>
      <c r="M1" s="6"/>
      <c r="N1" s="6"/>
      <c r="O1" s="6"/>
      <c r="P1" s="6"/>
      <c r="Q1" s="6"/>
      <c r="R1" s="6"/>
      <c r="S1" s="6"/>
      <c r="T1" s="6"/>
      <c r="U1" s="6"/>
      <c r="V1" s="6"/>
    </row>
    <row r="2" spans="1:22" ht="21" customHeight="1">
      <c r="B2" s="611" t="s">
        <v>6</v>
      </c>
      <c r="C2" s="612"/>
      <c r="D2" s="607" t="s">
        <v>29</v>
      </c>
      <c r="E2" s="607" t="s">
        <v>30</v>
      </c>
      <c r="F2" s="609" t="s">
        <v>62</v>
      </c>
      <c r="G2" s="609" t="s">
        <v>31</v>
      </c>
      <c r="H2" s="609" t="s">
        <v>32</v>
      </c>
      <c r="I2" s="609" t="s">
        <v>60</v>
      </c>
      <c r="J2" s="609" t="s">
        <v>242</v>
      </c>
      <c r="K2" s="604" t="s">
        <v>241</v>
      </c>
      <c r="L2" s="605"/>
      <c r="M2" s="605"/>
      <c r="N2" s="605"/>
      <c r="O2" s="605"/>
      <c r="P2" s="605"/>
      <c r="Q2" s="605"/>
      <c r="R2" s="605"/>
      <c r="S2" s="605"/>
      <c r="T2" s="605"/>
      <c r="U2" s="606"/>
      <c r="V2" s="346"/>
    </row>
    <row r="3" spans="1:22" ht="123.75" customHeight="1">
      <c r="B3" s="613"/>
      <c r="C3" s="614"/>
      <c r="D3" s="608"/>
      <c r="E3" s="608"/>
      <c r="F3" s="610"/>
      <c r="G3" s="610"/>
      <c r="H3" s="610"/>
      <c r="I3" s="610"/>
      <c r="J3" s="610"/>
      <c r="K3" s="345" t="s">
        <v>518</v>
      </c>
      <c r="L3" s="345" t="s">
        <v>514</v>
      </c>
      <c r="M3" s="81" t="s">
        <v>517</v>
      </c>
      <c r="N3" s="81" t="s">
        <v>532</v>
      </c>
      <c r="O3" s="81" t="s">
        <v>533</v>
      </c>
      <c r="P3" s="81" t="s">
        <v>247</v>
      </c>
      <c r="Q3" s="81" t="s">
        <v>249</v>
      </c>
      <c r="R3" s="81" t="s">
        <v>362</v>
      </c>
      <c r="S3" s="81" t="s">
        <v>363</v>
      </c>
      <c r="T3" s="81" t="s">
        <v>364</v>
      </c>
      <c r="U3" s="345" t="s">
        <v>516</v>
      </c>
      <c r="V3" s="345" t="s">
        <v>515</v>
      </c>
    </row>
    <row r="4" spans="1:22" ht="17.25" customHeight="1">
      <c r="B4" s="602" t="s">
        <v>33</v>
      </c>
      <c r="C4" s="603"/>
      <c r="D4" s="82" t="s">
        <v>34</v>
      </c>
      <c r="E4" s="82">
        <v>44</v>
      </c>
      <c r="F4" s="82" t="s">
        <v>35</v>
      </c>
      <c r="G4" s="82">
        <v>3</v>
      </c>
      <c r="H4" s="82" t="s">
        <v>36</v>
      </c>
      <c r="I4" s="82" t="s">
        <v>61</v>
      </c>
      <c r="J4" s="83">
        <v>45550</v>
      </c>
      <c r="K4" s="83">
        <v>45550</v>
      </c>
      <c r="L4" s="83" t="s">
        <v>513</v>
      </c>
      <c r="M4" s="83">
        <v>45555</v>
      </c>
      <c r="N4" s="83">
        <v>45555</v>
      </c>
      <c r="O4" s="83">
        <v>45555</v>
      </c>
      <c r="P4" s="83">
        <v>45557</v>
      </c>
      <c r="Q4" s="83" t="s">
        <v>248</v>
      </c>
      <c r="R4" s="83">
        <v>45562</v>
      </c>
      <c r="S4" s="83">
        <v>45563</v>
      </c>
      <c r="T4" s="83">
        <v>45565</v>
      </c>
      <c r="U4" s="83">
        <v>45654</v>
      </c>
      <c r="V4" s="83" t="s">
        <v>513</v>
      </c>
    </row>
    <row r="5" spans="1:22" ht="17.25" customHeight="1">
      <c r="B5" s="47">
        <v>1</v>
      </c>
      <c r="C5" s="143"/>
      <c r="D5" s="144"/>
      <c r="E5" s="144"/>
      <c r="F5" s="144"/>
      <c r="G5" s="144"/>
      <c r="H5" s="144"/>
      <c r="I5" s="150"/>
      <c r="J5" s="144"/>
      <c r="K5" s="144"/>
      <c r="L5" s="144"/>
      <c r="M5" s="144"/>
      <c r="N5" s="144"/>
      <c r="O5" s="144"/>
      <c r="P5" s="144"/>
      <c r="Q5" s="144"/>
      <c r="R5" s="144"/>
      <c r="S5" s="144"/>
      <c r="T5" s="144"/>
      <c r="U5" s="144"/>
      <c r="V5" s="144"/>
    </row>
    <row r="6" spans="1:22" ht="17.25" customHeight="1">
      <c r="B6" s="47">
        <v>2</v>
      </c>
      <c r="C6" s="145"/>
      <c r="D6" s="144"/>
      <c r="E6" s="144"/>
      <c r="F6" s="144"/>
      <c r="G6" s="144"/>
      <c r="H6" s="144"/>
      <c r="I6" s="150"/>
      <c r="J6" s="144"/>
      <c r="K6" s="144"/>
      <c r="L6" s="144"/>
      <c r="M6" s="144"/>
      <c r="N6" s="144"/>
      <c r="O6" s="144"/>
      <c r="P6" s="144"/>
      <c r="Q6" s="144"/>
      <c r="R6" s="144"/>
      <c r="S6" s="144"/>
      <c r="T6" s="144"/>
      <c r="U6" s="144"/>
      <c r="V6" s="144"/>
    </row>
    <row r="7" spans="1:22" ht="17.25" customHeight="1">
      <c r="B7" s="47">
        <v>3</v>
      </c>
      <c r="C7" s="145"/>
      <c r="D7" s="144"/>
      <c r="E7" s="144"/>
      <c r="F7" s="144"/>
      <c r="G7" s="144"/>
      <c r="H7" s="144"/>
      <c r="I7" s="150"/>
      <c r="J7" s="144"/>
      <c r="K7" s="144"/>
      <c r="L7" s="144"/>
      <c r="M7" s="144"/>
      <c r="N7" s="144"/>
      <c r="O7" s="144"/>
      <c r="P7" s="144"/>
      <c r="Q7" s="144"/>
      <c r="R7" s="144"/>
      <c r="S7" s="144"/>
      <c r="T7" s="144"/>
      <c r="U7" s="144"/>
      <c r="V7" s="144"/>
    </row>
    <row r="8" spans="1:22" ht="17.25" customHeight="1">
      <c r="B8" s="47">
        <v>4</v>
      </c>
      <c r="C8" s="145"/>
      <c r="D8" s="144"/>
      <c r="E8" s="144"/>
      <c r="F8" s="144"/>
      <c r="G8" s="144"/>
      <c r="H8" s="144"/>
      <c r="I8" s="150"/>
      <c r="J8" s="144"/>
      <c r="K8" s="144"/>
      <c r="L8" s="144"/>
      <c r="M8" s="144"/>
      <c r="N8" s="144"/>
      <c r="O8" s="144"/>
      <c r="P8" s="144"/>
      <c r="Q8" s="144"/>
      <c r="R8" s="144"/>
      <c r="S8" s="144"/>
      <c r="T8" s="144"/>
      <c r="U8" s="144"/>
      <c r="V8" s="144"/>
    </row>
    <row r="9" spans="1:22" ht="17.25" customHeight="1">
      <c r="B9" s="47">
        <v>5</v>
      </c>
      <c r="C9" s="145"/>
      <c r="D9" s="144"/>
      <c r="E9" s="144"/>
      <c r="F9" s="144"/>
      <c r="G9" s="144"/>
      <c r="H9" s="144"/>
      <c r="I9" s="150"/>
      <c r="J9" s="144"/>
      <c r="K9" s="144"/>
      <c r="L9" s="144"/>
      <c r="M9" s="144"/>
      <c r="N9" s="144"/>
      <c r="O9" s="144"/>
      <c r="P9" s="144"/>
      <c r="Q9" s="144"/>
      <c r="R9" s="144"/>
      <c r="S9" s="144"/>
      <c r="T9" s="144"/>
      <c r="U9" s="144"/>
      <c r="V9" s="144"/>
    </row>
    <row r="10" spans="1:22" ht="17.25" customHeight="1">
      <c r="B10" s="47">
        <v>6</v>
      </c>
      <c r="C10" s="145"/>
      <c r="D10" s="144"/>
      <c r="E10" s="144"/>
      <c r="F10" s="144"/>
      <c r="G10" s="144"/>
      <c r="H10" s="144"/>
      <c r="I10" s="150"/>
      <c r="J10" s="144"/>
      <c r="K10" s="144"/>
      <c r="L10" s="144"/>
      <c r="M10" s="144"/>
      <c r="N10" s="144"/>
      <c r="O10" s="144"/>
      <c r="P10" s="144"/>
      <c r="Q10" s="144"/>
      <c r="R10" s="144"/>
      <c r="S10" s="144"/>
      <c r="T10" s="144"/>
      <c r="U10" s="144"/>
      <c r="V10" s="144"/>
    </row>
    <row r="11" spans="1:22" ht="17.25" customHeight="1">
      <c r="B11" s="47">
        <v>7</v>
      </c>
      <c r="C11" s="145"/>
      <c r="D11" s="144"/>
      <c r="E11" s="144"/>
      <c r="F11" s="144"/>
      <c r="G11" s="144"/>
      <c r="H11" s="144"/>
      <c r="I11" s="150"/>
      <c r="J11" s="144"/>
      <c r="K11" s="144"/>
      <c r="L11" s="144"/>
      <c r="M11" s="144"/>
      <c r="N11" s="144"/>
      <c r="O11" s="144"/>
      <c r="P11" s="144"/>
      <c r="Q11" s="144"/>
      <c r="R11" s="144"/>
      <c r="S11" s="144"/>
      <c r="T11" s="144"/>
      <c r="U11" s="144"/>
      <c r="V11" s="144"/>
    </row>
    <row r="12" spans="1:22" ht="17.25" customHeight="1">
      <c r="B12" s="47">
        <v>8</v>
      </c>
      <c r="C12" s="145"/>
      <c r="D12" s="144"/>
      <c r="E12" s="144"/>
      <c r="F12" s="144"/>
      <c r="G12" s="144"/>
      <c r="H12" s="144"/>
      <c r="I12" s="150"/>
      <c r="J12" s="144"/>
      <c r="K12" s="144"/>
      <c r="L12" s="144"/>
      <c r="M12" s="144"/>
      <c r="N12" s="144"/>
      <c r="O12" s="144"/>
      <c r="P12" s="144"/>
      <c r="Q12" s="144"/>
      <c r="R12" s="144"/>
      <c r="S12" s="144"/>
      <c r="T12" s="144"/>
      <c r="U12" s="144"/>
      <c r="V12" s="144"/>
    </row>
    <row r="13" spans="1:22" ht="17.25" customHeight="1">
      <c r="B13" s="47">
        <v>9</v>
      </c>
      <c r="C13" s="145"/>
      <c r="D13" s="144"/>
      <c r="E13" s="144"/>
      <c r="F13" s="144"/>
      <c r="G13" s="144"/>
      <c r="H13" s="144"/>
      <c r="I13" s="150"/>
      <c r="J13" s="144"/>
      <c r="K13" s="144"/>
      <c r="L13" s="144"/>
      <c r="M13" s="144"/>
      <c r="N13" s="144"/>
      <c r="O13" s="144"/>
      <c r="P13" s="144"/>
      <c r="Q13" s="144"/>
      <c r="R13" s="144"/>
      <c r="S13" s="144"/>
      <c r="T13" s="144"/>
      <c r="U13" s="144"/>
      <c r="V13" s="144"/>
    </row>
    <row r="14" spans="1:22" ht="17.25" customHeight="1">
      <c r="B14" s="47">
        <v>10</v>
      </c>
      <c r="C14" s="145"/>
      <c r="D14" s="144"/>
      <c r="E14" s="144"/>
      <c r="F14" s="144"/>
      <c r="G14" s="144"/>
      <c r="H14" s="144"/>
      <c r="I14" s="150"/>
      <c r="J14" s="144"/>
      <c r="K14" s="144"/>
      <c r="L14" s="144"/>
      <c r="M14" s="144"/>
      <c r="N14" s="144"/>
      <c r="O14" s="144"/>
      <c r="P14" s="144"/>
      <c r="Q14" s="144"/>
      <c r="R14" s="144"/>
      <c r="S14" s="144"/>
      <c r="T14" s="144"/>
      <c r="U14" s="144"/>
      <c r="V14" s="144"/>
    </row>
    <row r="15" spans="1:22" ht="17.25" customHeight="1">
      <c r="B15" s="47">
        <v>11</v>
      </c>
      <c r="C15" s="145"/>
      <c r="D15" s="144"/>
      <c r="E15" s="144"/>
      <c r="F15" s="144"/>
      <c r="G15" s="144"/>
      <c r="H15" s="144"/>
      <c r="I15" s="150"/>
      <c r="J15" s="144"/>
      <c r="K15" s="144"/>
      <c r="L15" s="144"/>
      <c r="M15" s="144"/>
      <c r="N15" s="144"/>
      <c r="O15" s="144"/>
      <c r="P15" s="144"/>
      <c r="Q15" s="144"/>
      <c r="R15" s="144"/>
      <c r="S15" s="144"/>
      <c r="T15" s="144"/>
      <c r="U15" s="144"/>
      <c r="V15" s="144"/>
    </row>
    <row r="16" spans="1:22" ht="17.25" customHeight="1">
      <c r="B16" s="47">
        <v>12</v>
      </c>
      <c r="C16" s="145"/>
      <c r="D16" s="144"/>
      <c r="E16" s="144"/>
      <c r="F16" s="144"/>
      <c r="G16" s="144"/>
      <c r="H16" s="144"/>
      <c r="I16" s="150"/>
      <c r="J16" s="144"/>
      <c r="K16" s="144"/>
      <c r="L16" s="144"/>
      <c r="M16" s="144"/>
      <c r="N16" s="144"/>
      <c r="O16" s="144"/>
      <c r="P16" s="144"/>
      <c r="Q16" s="144"/>
      <c r="R16" s="144"/>
      <c r="S16" s="144"/>
      <c r="T16" s="144"/>
      <c r="U16" s="144"/>
      <c r="V16" s="144"/>
    </row>
    <row r="17" spans="2:22" ht="17.25" customHeight="1">
      <c r="B17" s="47">
        <v>13</v>
      </c>
      <c r="C17" s="145"/>
      <c r="D17" s="144"/>
      <c r="E17" s="144"/>
      <c r="F17" s="144"/>
      <c r="G17" s="144"/>
      <c r="H17" s="144"/>
      <c r="I17" s="150"/>
      <c r="J17" s="144"/>
      <c r="K17" s="144"/>
      <c r="L17" s="144"/>
      <c r="M17" s="144"/>
      <c r="N17" s="144"/>
      <c r="O17" s="144"/>
      <c r="P17" s="144"/>
      <c r="Q17" s="144"/>
      <c r="R17" s="144"/>
      <c r="S17" s="144"/>
      <c r="T17" s="144"/>
      <c r="U17" s="144"/>
      <c r="V17" s="144"/>
    </row>
    <row r="18" spans="2:22" ht="17.25" customHeight="1">
      <c r="B18" s="47">
        <v>14</v>
      </c>
      <c r="C18" s="145"/>
      <c r="D18" s="144"/>
      <c r="E18" s="144"/>
      <c r="F18" s="144"/>
      <c r="G18" s="144"/>
      <c r="H18" s="144"/>
      <c r="I18" s="150"/>
      <c r="J18" s="144"/>
      <c r="K18" s="144"/>
      <c r="L18" s="144"/>
      <c r="M18" s="144"/>
      <c r="N18" s="144"/>
      <c r="O18" s="144"/>
      <c r="P18" s="144"/>
      <c r="Q18" s="144"/>
      <c r="R18" s="144"/>
      <c r="S18" s="144"/>
      <c r="T18" s="144"/>
      <c r="U18" s="144"/>
      <c r="V18" s="144"/>
    </row>
    <row r="19" spans="2:22" ht="17.25" customHeight="1">
      <c r="B19" s="47">
        <v>15</v>
      </c>
      <c r="C19" s="145"/>
      <c r="D19" s="144"/>
      <c r="E19" s="144"/>
      <c r="F19" s="144"/>
      <c r="G19" s="144"/>
      <c r="H19" s="144"/>
      <c r="I19" s="150"/>
      <c r="J19" s="144"/>
      <c r="K19" s="144"/>
      <c r="L19" s="144"/>
      <c r="M19" s="144"/>
      <c r="N19" s="144"/>
      <c r="O19" s="144"/>
      <c r="P19" s="144"/>
      <c r="Q19" s="144"/>
      <c r="R19" s="144"/>
      <c r="S19" s="144"/>
      <c r="T19" s="144"/>
      <c r="U19" s="144"/>
      <c r="V19" s="144"/>
    </row>
    <row r="20" spans="2:22" ht="17.25" customHeight="1">
      <c r="B20" s="47">
        <v>16</v>
      </c>
      <c r="C20" s="145"/>
      <c r="D20" s="144"/>
      <c r="E20" s="144"/>
      <c r="F20" s="144"/>
      <c r="G20" s="144"/>
      <c r="H20" s="144"/>
      <c r="I20" s="150"/>
      <c r="J20" s="144"/>
      <c r="K20" s="144"/>
      <c r="L20" s="144"/>
      <c r="M20" s="144"/>
      <c r="N20" s="144"/>
      <c r="O20" s="144"/>
      <c r="P20" s="144"/>
      <c r="Q20" s="144"/>
      <c r="R20" s="144"/>
      <c r="S20" s="144"/>
      <c r="T20" s="144"/>
      <c r="U20" s="144"/>
      <c r="V20" s="144"/>
    </row>
    <row r="21" spans="2:22" ht="17.25" customHeight="1">
      <c r="B21" s="47">
        <v>17</v>
      </c>
      <c r="C21" s="145"/>
      <c r="D21" s="144"/>
      <c r="E21" s="144"/>
      <c r="F21" s="144"/>
      <c r="G21" s="144"/>
      <c r="H21" s="144"/>
      <c r="I21" s="150"/>
      <c r="J21" s="144"/>
      <c r="K21" s="144"/>
      <c r="L21" s="144"/>
      <c r="M21" s="144"/>
      <c r="N21" s="144"/>
      <c r="O21" s="144"/>
      <c r="P21" s="144"/>
      <c r="Q21" s="144"/>
      <c r="R21" s="144"/>
      <c r="S21" s="144"/>
      <c r="T21" s="144"/>
      <c r="U21" s="144"/>
      <c r="V21" s="144"/>
    </row>
    <row r="22" spans="2:22" ht="17.25" customHeight="1">
      <c r="B22" s="47">
        <v>18</v>
      </c>
      <c r="C22" s="145"/>
      <c r="D22" s="144"/>
      <c r="E22" s="144"/>
      <c r="F22" s="144"/>
      <c r="G22" s="144"/>
      <c r="H22" s="144"/>
      <c r="I22" s="150"/>
      <c r="J22" s="144"/>
      <c r="K22" s="144"/>
      <c r="L22" s="144"/>
      <c r="M22" s="144"/>
      <c r="N22" s="144"/>
      <c r="O22" s="144"/>
      <c r="P22" s="144"/>
      <c r="Q22" s="144"/>
      <c r="R22" s="144"/>
      <c r="S22" s="144"/>
      <c r="T22" s="144"/>
      <c r="U22" s="144"/>
      <c r="V22" s="144"/>
    </row>
    <row r="23" spans="2:22" ht="17.25" customHeight="1">
      <c r="B23" s="47">
        <v>19</v>
      </c>
      <c r="C23" s="145"/>
      <c r="D23" s="144"/>
      <c r="E23" s="144"/>
      <c r="F23" s="144"/>
      <c r="G23" s="144"/>
      <c r="H23" s="144"/>
      <c r="I23" s="150"/>
      <c r="J23" s="144"/>
      <c r="K23" s="144"/>
      <c r="L23" s="144"/>
      <c r="M23" s="144"/>
      <c r="N23" s="144"/>
      <c r="O23" s="144"/>
      <c r="P23" s="144"/>
      <c r="Q23" s="144"/>
      <c r="R23" s="144"/>
      <c r="S23" s="144"/>
      <c r="T23" s="144"/>
      <c r="U23" s="144"/>
      <c r="V23" s="144"/>
    </row>
    <row r="24" spans="2:22" ht="17.25" customHeight="1">
      <c r="B24" s="47">
        <v>20</v>
      </c>
      <c r="C24" s="145"/>
      <c r="D24" s="144"/>
      <c r="E24" s="144"/>
      <c r="F24" s="144"/>
      <c r="G24" s="144"/>
      <c r="H24" s="144"/>
      <c r="I24" s="150"/>
      <c r="J24" s="144"/>
      <c r="K24" s="144"/>
      <c r="L24" s="144"/>
      <c r="M24" s="144"/>
      <c r="N24" s="144"/>
      <c r="O24" s="144"/>
      <c r="P24" s="144"/>
      <c r="Q24" s="144"/>
      <c r="R24" s="144"/>
      <c r="S24" s="144"/>
      <c r="T24" s="144"/>
      <c r="U24" s="144"/>
      <c r="V24" s="144"/>
    </row>
    <row r="25" spans="2:22" ht="17.25" customHeight="1">
      <c r="B25" s="47">
        <v>21</v>
      </c>
      <c r="C25" s="145"/>
      <c r="D25" s="144"/>
      <c r="E25" s="144"/>
      <c r="F25" s="144"/>
      <c r="G25" s="144"/>
      <c r="H25" s="144"/>
      <c r="I25" s="150"/>
      <c r="J25" s="144"/>
      <c r="K25" s="144"/>
      <c r="L25" s="144"/>
      <c r="M25" s="144"/>
      <c r="N25" s="144"/>
      <c r="O25" s="144"/>
      <c r="P25" s="144"/>
      <c r="Q25" s="144"/>
      <c r="R25" s="144"/>
      <c r="S25" s="144"/>
      <c r="T25" s="144"/>
      <c r="U25" s="144"/>
      <c r="V25" s="144"/>
    </row>
    <row r="26" spans="2:22" ht="17.25" customHeight="1">
      <c r="B26" s="47">
        <v>22</v>
      </c>
      <c r="C26" s="145"/>
      <c r="D26" s="144"/>
      <c r="E26" s="144"/>
      <c r="F26" s="144"/>
      <c r="G26" s="144"/>
      <c r="H26" s="144"/>
      <c r="I26" s="150"/>
      <c r="J26" s="144"/>
      <c r="K26" s="144"/>
      <c r="L26" s="144"/>
      <c r="M26" s="144"/>
      <c r="N26" s="144"/>
      <c r="O26" s="144"/>
      <c r="P26" s="144"/>
      <c r="Q26" s="144"/>
      <c r="R26" s="144"/>
      <c r="S26" s="144"/>
      <c r="T26" s="144"/>
      <c r="U26" s="144"/>
      <c r="V26" s="144"/>
    </row>
    <row r="27" spans="2:22" ht="17.25" customHeight="1">
      <c r="B27" s="47">
        <v>23</v>
      </c>
      <c r="C27" s="145"/>
      <c r="D27" s="144"/>
      <c r="E27" s="144"/>
      <c r="F27" s="144"/>
      <c r="G27" s="144"/>
      <c r="H27" s="144"/>
      <c r="I27" s="150"/>
      <c r="J27" s="144"/>
      <c r="K27" s="144"/>
      <c r="L27" s="144"/>
      <c r="M27" s="144"/>
      <c r="N27" s="144"/>
      <c r="O27" s="144"/>
      <c r="P27" s="144"/>
      <c r="Q27" s="144"/>
      <c r="R27" s="144"/>
      <c r="S27" s="144"/>
      <c r="T27" s="144"/>
      <c r="U27" s="144"/>
      <c r="V27" s="144"/>
    </row>
    <row r="28" spans="2:22" ht="17.25" customHeight="1">
      <c r="B28" s="47">
        <v>24</v>
      </c>
      <c r="C28" s="145"/>
      <c r="D28" s="144"/>
      <c r="E28" s="144"/>
      <c r="F28" s="144"/>
      <c r="G28" s="144"/>
      <c r="H28" s="144"/>
      <c r="I28" s="150"/>
      <c r="J28" s="144"/>
      <c r="K28" s="144"/>
      <c r="L28" s="144"/>
      <c r="M28" s="144"/>
      <c r="N28" s="144"/>
      <c r="O28" s="144"/>
      <c r="P28" s="144"/>
      <c r="Q28" s="144"/>
      <c r="R28" s="144"/>
      <c r="S28" s="144"/>
      <c r="T28" s="144"/>
      <c r="U28" s="144"/>
      <c r="V28" s="144"/>
    </row>
    <row r="29" spans="2:22" ht="17.25" customHeight="1">
      <c r="B29" s="47">
        <v>25</v>
      </c>
      <c r="C29" s="145"/>
      <c r="D29" s="144"/>
      <c r="E29" s="144"/>
      <c r="F29" s="144"/>
      <c r="G29" s="144"/>
      <c r="H29" s="144"/>
      <c r="I29" s="150"/>
      <c r="J29" s="144"/>
      <c r="K29" s="144"/>
      <c r="L29" s="144"/>
      <c r="M29" s="144"/>
      <c r="N29" s="144"/>
      <c r="O29" s="144"/>
      <c r="P29" s="144"/>
      <c r="Q29" s="144"/>
      <c r="R29" s="144"/>
      <c r="S29" s="144"/>
      <c r="T29" s="144"/>
      <c r="U29" s="144"/>
      <c r="V29" s="144"/>
    </row>
    <row r="30" spans="2:22" ht="17.25" customHeight="1">
      <c r="B30" s="48">
        <v>26</v>
      </c>
      <c r="C30" s="146"/>
      <c r="D30" s="147"/>
      <c r="E30" s="147"/>
      <c r="F30" s="147"/>
      <c r="G30" s="147"/>
      <c r="H30" s="147"/>
      <c r="I30" s="151"/>
      <c r="J30" s="147"/>
      <c r="K30" s="147"/>
      <c r="L30" s="215"/>
      <c r="M30" s="347"/>
      <c r="N30" s="147"/>
      <c r="O30" s="147"/>
      <c r="P30" s="147"/>
      <c r="Q30" s="147"/>
      <c r="R30" s="147"/>
      <c r="S30" s="147"/>
      <c r="T30" s="215"/>
      <c r="U30" s="147"/>
      <c r="V30" s="215"/>
    </row>
    <row r="31" spans="2:22" ht="18" customHeight="1">
      <c r="C31" s="8" t="s">
        <v>59</v>
      </c>
      <c r="D31" s="6"/>
      <c r="E31" s="6"/>
      <c r="F31" s="6"/>
      <c r="G31" s="6"/>
      <c r="H31" s="6"/>
      <c r="I31" s="6"/>
      <c r="J31" s="6"/>
      <c r="K31" s="6"/>
      <c r="L31" s="6"/>
      <c r="M31" s="6"/>
      <c r="N31" s="6"/>
      <c r="O31" s="6"/>
      <c r="P31" s="6"/>
      <c r="Q31" s="6"/>
      <c r="R31" s="6"/>
      <c r="S31" s="6"/>
      <c r="T31" s="6"/>
      <c r="U31" s="6"/>
      <c r="V31" s="6"/>
    </row>
    <row r="32" spans="2:22" ht="18" customHeight="1">
      <c r="C32" s="8"/>
      <c r="D32" s="6"/>
      <c r="E32" s="6"/>
      <c r="F32" s="6"/>
      <c r="G32" s="6"/>
      <c r="H32" s="6"/>
      <c r="I32" s="6"/>
      <c r="J32" s="6"/>
      <c r="K32" s="6"/>
      <c r="L32" s="6"/>
      <c r="M32" s="6"/>
      <c r="N32" s="6"/>
      <c r="O32" s="6"/>
      <c r="P32" s="6"/>
      <c r="Q32" s="6"/>
      <c r="R32" s="6"/>
      <c r="S32" s="6"/>
      <c r="T32" s="6"/>
      <c r="U32" s="6"/>
      <c r="V32" s="6"/>
    </row>
    <row r="33" spans="3:22" ht="18" customHeight="1">
      <c r="C33" s="8"/>
      <c r="D33" s="6"/>
      <c r="E33" s="6"/>
      <c r="F33" s="6"/>
      <c r="G33" s="6"/>
      <c r="H33" s="6"/>
      <c r="I33" s="6"/>
      <c r="J33" s="6"/>
      <c r="K33" s="6"/>
      <c r="L33" s="6"/>
      <c r="M33" s="6"/>
      <c r="N33" s="6"/>
      <c r="O33" s="6"/>
      <c r="P33" s="6"/>
      <c r="Q33" s="6"/>
      <c r="R33" s="6"/>
      <c r="S33" s="6"/>
      <c r="T33" s="6"/>
      <c r="U33" s="6"/>
      <c r="V33" s="6"/>
    </row>
    <row r="34" spans="3:22" ht="18" customHeight="1">
      <c r="C34" s="8"/>
      <c r="D34" s="6"/>
      <c r="E34" s="6"/>
      <c r="F34" s="6"/>
      <c r="G34" s="6"/>
      <c r="H34" s="6"/>
      <c r="I34" s="6"/>
      <c r="J34" s="6"/>
      <c r="K34" s="6"/>
      <c r="L34" s="6"/>
      <c r="M34" s="6"/>
      <c r="N34" s="6"/>
      <c r="O34" s="6"/>
      <c r="P34" s="6"/>
      <c r="Q34" s="6"/>
      <c r="R34" s="6"/>
      <c r="S34" s="6"/>
      <c r="T34" s="6"/>
      <c r="U34" s="6"/>
      <c r="V34" s="6"/>
    </row>
    <row r="35" spans="3:22" ht="25.5" customHeight="1">
      <c r="C35" s="9"/>
      <c r="D35" s="12"/>
      <c r="E35" s="12"/>
      <c r="F35" s="12"/>
      <c r="G35" s="12"/>
      <c r="H35" s="12"/>
      <c r="I35" s="12"/>
      <c r="J35" s="12"/>
      <c r="K35" s="12"/>
      <c r="L35" s="12"/>
      <c r="M35" s="12"/>
      <c r="N35" s="12"/>
      <c r="O35" s="12"/>
      <c r="P35" s="12"/>
      <c r="Q35" s="12"/>
      <c r="R35" s="12"/>
      <c r="S35" s="12"/>
      <c r="T35" s="12"/>
      <c r="U35" s="12"/>
      <c r="V35" s="12"/>
    </row>
    <row r="36" spans="3:22">
      <c r="K36" s="3"/>
      <c r="L36" s="3"/>
      <c r="M36" s="3"/>
      <c r="V36" s="3"/>
    </row>
  </sheetData>
  <mergeCells count="10">
    <mergeCell ref="B4:C4"/>
    <mergeCell ref="K2:U2"/>
    <mergeCell ref="D2:D3"/>
    <mergeCell ref="E2:E3"/>
    <mergeCell ref="F2:F3"/>
    <mergeCell ref="G2:G3"/>
    <mergeCell ref="H2:H3"/>
    <mergeCell ref="I2:I3"/>
    <mergeCell ref="B2:C3"/>
    <mergeCell ref="J2:J3"/>
  </mergeCells>
  <phoneticPr fontId="2"/>
  <dataValidations count="7">
    <dataValidation type="list" allowBlank="1" showInputMessage="1" showErrorMessage="1" sqref="I5:I30">
      <formula1>"該当,非該当"</formula1>
    </dataValidation>
    <dataValidation type="list" allowBlank="1" showInputMessage="1" showErrorMessage="1" sqref="Q4:Q30">
      <formula1>"有,無,－"</formula1>
    </dataValidation>
    <dataValidation type="list" errorStyle="information" allowBlank="1" showInputMessage="1" showErrorMessage="1" error="その他の場合は、直接入力してください。" sqref="F4">
      <formula1>"知的,身体,精神"</formula1>
    </dataValidation>
    <dataValidation type="list" errorStyle="information" allowBlank="1" showInputMessage="1" sqref="F5:F30">
      <formula1>"知的,身体,精神"</formula1>
    </dataValidation>
    <dataValidation type="list" errorStyle="information" allowBlank="1" showInputMessage="1" sqref="H5:H30">
      <formula1>"1級,2級"</formula1>
    </dataValidation>
    <dataValidation type="list" errorStyle="information" allowBlank="1" showInputMessage="1" sqref="D5:D30">
      <formula1>"男,女"</formula1>
    </dataValidation>
    <dataValidation type="list" allowBlank="1" showInputMessage="1" showErrorMessage="1" sqref="V5:V30 L5:L30">
      <formula1>"〇"</formula1>
    </dataValidation>
  </dataValidations>
  <pageMargins left="0.74803149606299213" right="0.74803149606299213" top="0.55118110236220474" bottom="0.82677165354330717" header="0.51181102362204722" footer="0.51181102362204722"/>
  <pageSetup paperSize="9" scale="57" orientation="landscape" verticalDpi="300" r:id="rId1"/>
  <headerFooter alignWithMargins="0">
    <oddFooter>&amp;C計画相談支援-5</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Q23"/>
  <sheetViews>
    <sheetView view="pageBreakPreview" zoomScaleNormal="100" zoomScaleSheetLayoutView="100" workbookViewId="0">
      <selection activeCell="B2" sqref="B2"/>
    </sheetView>
  </sheetViews>
  <sheetFormatPr defaultRowHeight="13.5"/>
  <cols>
    <col min="1" max="1" width="1.625" style="4" customWidth="1"/>
    <col min="2" max="8" width="3.625" style="4" customWidth="1"/>
    <col min="9" max="17" width="14.625" style="4" customWidth="1"/>
    <col min="18" max="18" width="1.625" style="4" customWidth="1"/>
    <col min="19" max="16384" width="9" style="4"/>
  </cols>
  <sheetData>
    <row r="1" spans="2:17" ht="19.5" customHeight="1">
      <c r="B1" s="1" t="s">
        <v>530</v>
      </c>
      <c r="C1" s="1"/>
      <c r="D1" s="1"/>
      <c r="E1" s="1"/>
      <c r="F1" s="1"/>
      <c r="G1" s="1"/>
      <c r="H1" s="9"/>
      <c r="I1" s="9"/>
      <c r="J1" s="6"/>
      <c r="K1" s="6"/>
      <c r="L1" s="6"/>
      <c r="M1" s="6"/>
      <c r="N1" s="6"/>
      <c r="O1" s="6"/>
    </row>
    <row r="2" spans="2:17" ht="9" customHeight="1">
      <c r="B2" s="1"/>
      <c r="C2" s="1"/>
      <c r="D2" s="1"/>
      <c r="E2" s="1"/>
      <c r="F2" s="1"/>
      <c r="G2" s="1"/>
      <c r="H2" s="9"/>
      <c r="I2" s="9"/>
      <c r="J2" s="6"/>
      <c r="K2" s="6"/>
      <c r="L2" s="6"/>
      <c r="M2" s="6"/>
      <c r="N2" s="6"/>
      <c r="O2" s="6"/>
    </row>
    <row r="3" spans="2:17" ht="19.5" customHeight="1">
      <c r="B3" s="10" t="s">
        <v>277</v>
      </c>
      <c r="C3" s="10"/>
      <c r="D3" s="10"/>
      <c r="E3" s="10"/>
      <c r="F3" s="10"/>
      <c r="G3" s="10"/>
      <c r="H3" s="10"/>
      <c r="I3" s="10"/>
      <c r="L3" s="6"/>
      <c r="M3" s="6"/>
      <c r="N3" s="6"/>
      <c r="O3" s="6"/>
    </row>
    <row r="4" spans="2:17" ht="19.5" customHeight="1">
      <c r="B4" s="587" t="s">
        <v>1</v>
      </c>
      <c r="C4" s="621"/>
      <c r="D4" s="621"/>
      <c r="E4" s="621"/>
      <c r="F4" s="621"/>
      <c r="G4" s="621"/>
      <c r="H4" s="588"/>
      <c r="I4" s="64" t="s">
        <v>212</v>
      </c>
      <c r="J4" s="622" t="s">
        <v>2</v>
      </c>
      <c r="K4" s="622"/>
      <c r="L4" s="622"/>
      <c r="M4" s="587" t="s">
        <v>3</v>
      </c>
      <c r="N4" s="621"/>
      <c r="O4" s="621"/>
      <c r="P4" s="621"/>
      <c r="Q4" s="588"/>
    </row>
    <row r="5" spans="2:17" s="7" customFormat="1" ht="54.95" customHeight="1">
      <c r="B5" s="73" t="s">
        <v>213</v>
      </c>
      <c r="C5" s="74"/>
      <c r="D5" s="75" t="s">
        <v>5</v>
      </c>
      <c r="E5" s="74"/>
      <c r="F5" s="75" t="s">
        <v>214</v>
      </c>
      <c r="G5" s="74"/>
      <c r="H5" s="76" t="s">
        <v>146</v>
      </c>
      <c r="I5" s="77"/>
      <c r="J5" s="618"/>
      <c r="K5" s="618"/>
      <c r="L5" s="618"/>
      <c r="M5" s="618"/>
      <c r="N5" s="618"/>
      <c r="O5" s="618"/>
      <c r="P5" s="618"/>
      <c r="Q5" s="618"/>
    </row>
    <row r="6" spans="2:17" s="7" customFormat="1" ht="54.95" customHeight="1">
      <c r="B6" s="73" t="s">
        <v>213</v>
      </c>
      <c r="C6" s="74"/>
      <c r="D6" s="75" t="s">
        <v>5</v>
      </c>
      <c r="E6" s="74"/>
      <c r="F6" s="75" t="s">
        <v>214</v>
      </c>
      <c r="G6" s="74"/>
      <c r="H6" s="76" t="s">
        <v>146</v>
      </c>
      <c r="I6" s="77"/>
      <c r="J6" s="618"/>
      <c r="K6" s="618"/>
      <c r="L6" s="618"/>
      <c r="M6" s="618"/>
      <c r="N6" s="618"/>
      <c r="O6" s="618"/>
      <c r="P6" s="618"/>
      <c r="Q6" s="618"/>
    </row>
    <row r="7" spans="2:17" s="7" customFormat="1" ht="54.95" customHeight="1">
      <c r="B7" s="73" t="s">
        <v>213</v>
      </c>
      <c r="C7" s="74"/>
      <c r="D7" s="75" t="s">
        <v>5</v>
      </c>
      <c r="E7" s="74"/>
      <c r="F7" s="75" t="s">
        <v>214</v>
      </c>
      <c r="G7" s="74"/>
      <c r="H7" s="76" t="s">
        <v>146</v>
      </c>
      <c r="I7" s="77"/>
      <c r="J7" s="618"/>
      <c r="K7" s="618"/>
      <c r="L7" s="618"/>
      <c r="M7" s="618"/>
      <c r="N7" s="618"/>
      <c r="O7" s="618"/>
      <c r="P7" s="618"/>
      <c r="Q7" s="618"/>
    </row>
    <row r="8" spans="2:17" s="7" customFormat="1" ht="54.95" customHeight="1">
      <c r="B8" s="73" t="s">
        <v>213</v>
      </c>
      <c r="C8" s="74"/>
      <c r="D8" s="75" t="s">
        <v>5</v>
      </c>
      <c r="E8" s="74"/>
      <c r="F8" s="75" t="s">
        <v>214</v>
      </c>
      <c r="G8" s="74"/>
      <c r="H8" s="76" t="s">
        <v>146</v>
      </c>
      <c r="I8" s="77"/>
      <c r="J8" s="618"/>
      <c r="K8" s="618"/>
      <c r="L8" s="618"/>
      <c r="M8" s="618"/>
      <c r="N8" s="618"/>
      <c r="O8" s="618"/>
      <c r="P8" s="618"/>
      <c r="Q8" s="618"/>
    </row>
    <row r="9" spans="2:17" s="78" customFormat="1" ht="18" customHeight="1">
      <c r="B9" s="78" t="s">
        <v>215</v>
      </c>
    </row>
    <row r="10" spans="2:17" s="78" customFormat="1" ht="18" customHeight="1">
      <c r="B10" s="78" t="s">
        <v>216</v>
      </c>
    </row>
    <row r="11" spans="2:17" ht="15.75" customHeight="1">
      <c r="B11" s="9"/>
      <c r="C11" s="9"/>
      <c r="D11" s="9"/>
      <c r="E11" s="9"/>
      <c r="F11" s="9"/>
      <c r="G11" s="9"/>
      <c r="H11" s="9"/>
      <c r="I11" s="9"/>
      <c r="J11" s="78"/>
      <c r="K11" s="6"/>
      <c r="L11" s="6"/>
      <c r="M11" s="6"/>
      <c r="N11" s="6"/>
      <c r="O11" s="6"/>
    </row>
    <row r="12" spans="2:17" ht="19.5" customHeight="1">
      <c r="B12" s="10" t="s">
        <v>278</v>
      </c>
      <c r="C12" s="10"/>
      <c r="D12" s="10"/>
      <c r="E12" s="10"/>
      <c r="F12" s="10"/>
      <c r="G12" s="10"/>
      <c r="H12" s="10"/>
      <c r="I12" s="10"/>
      <c r="J12" s="78"/>
      <c r="K12" s="6"/>
      <c r="L12" s="6"/>
      <c r="M12" s="10" t="s">
        <v>279</v>
      </c>
      <c r="N12" s="6"/>
      <c r="O12" s="6"/>
    </row>
    <row r="13" spans="2:17" s="7" customFormat="1" ht="39.950000000000003" customHeight="1">
      <c r="B13" s="615" t="s">
        <v>217</v>
      </c>
      <c r="C13" s="616"/>
      <c r="D13" s="616"/>
      <c r="E13" s="616"/>
      <c r="F13" s="616"/>
      <c r="G13" s="616"/>
      <c r="H13" s="616"/>
      <c r="I13" s="617">
        <v>0</v>
      </c>
      <c r="J13" s="617"/>
      <c r="K13" s="6"/>
      <c r="L13" s="6"/>
      <c r="M13" s="79"/>
      <c r="N13" s="21" t="s">
        <v>218</v>
      </c>
      <c r="O13" s="21" t="s">
        <v>219</v>
      </c>
      <c r="P13" s="21" t="s">
        <v>220</v>
      </c>
    </row>
    <row r="14" spans="2:17" ht="39.950000000000003" customHeight="1">
      <c r="B14" s="615" t="s">
        <v>221</v>
      </c>
      <c r="C14" s="616"/>
      <c r="D14" s="616"/>
      <c r="E14" s="616"/>
      <c r="F14" s="616"/>
      <c r="G14" s="616"/>
      <c r="H14" s="616"/>
      <c r="I14" s="617">
        <v>0</v>
      </c>
      <c r="J14" s="617"/>
      <c r="M14" s="21" t="s">
        <v>171</v>
      </c>
      <c r="N14" s="80">
        <v>0</v>
      </c>
      <c r="O14" s="80">
        <v>0</v>
      </c>
      <c r="P14" s="80">
        <v>0</v>
      </c>
    </row>
    <row r="15" spans="2:17" ht="39.950000000000003" customHeight="1">
      <c r="B15" s="615" t="s">
        <v>222</v>
      </c>
      <c r="C15" s="616"/>
      <c r="D15" s="616"/>
      <c r="E15" s="616"/>
      <c r="F15" s="616"/>
      <c r="G15" s="616"/>
      <c r="H15" s="616"/>
      <c r="I15" s="617">
        <v>0</v>
      </c>
      <c r="J15" s="617"/>
      <c r="M15" s="619" t="s">
        <v>280</v>
      </c>
      <c r="N15" s="620"/>
      <c r="O15" s="620"/>
      <c r="P15" s="620"/>
    </row>
    <row r="16" spans="2:17" ht="39.950000000000003" customHeight="1">
      <c r="G16" s="9"/>
      <c r="H16" s="9"/>
      <c r="I16" s="9"/>
      <c r="J16" s="12"/>
      <c r="M16" s="160"/>
      <c r="N16" s="160"/>
      <c r="O16" s="160"/>
      <c r="P16" s="160"/>
    </row>
    <row r="17" spans="7:16" ht="39.950000000000003" customHeight="1">
      <c r="G17" s="9"/>
      <c r="H17" s="9"/>
      <c r="I17" s="9"/>
      <c r="J17" s="12"/>
      <c r="M17" s="160"/>
      <c r="N17" s="160"/>
      <c r="O17" s="160"/>
      <c r="P17" s="160"/>
    </row>
    <row r="18" spans="7:16" ht="39.950000000000003" customHeight="1"/>
    <row r="19" spans="7:16" ht="39.950000000000003" customHeight="1"/>
    <row r="20" spans="7:16" ht="39.950000000000003" customHeight="1"/>
    <row r="21" spans="7:16" ht="39.950000000000003" customHeight="1"/>
    <row r="22" spans="7:16" ht="39.950000000000003" customHeight="1"/>
    <row r="23" spans="7:16" ht="39.950000000000003" customHeight="1"/>
  </sheetData>
  <sheetProtection insertRows="0" deleteRows="0" selectLockedCells="1"/>
  <mergeCells count="18">
    <mergeCell ref="J6:L6"/>
    <mergeCell ref="M6:Q6"/>
    <mergeCell ref="B4:H4"/>
    <mergeCell ref="J4:L4"/>
    <mergeCell ref="M4:Q4"/>
    <mergeCell ref="J5:L5"/>
    <mergeCell ref="M5:Q5"/>
    <mergeCell ref="B15:H15"/>
    <mergeCell ref="I15:J15"/>
    <mergeCell ref="J7:L7"/>
    <mergeCell ref="M7:Q7"/>
    <mergeCell ref="J8:L8"/>
    <mergeCell ref="M8:Q8"/>
    <mergeCell ref="B13:H13"/>
    <mergeCell ref="M15:P15"/>
    <mergeCell ref="I13:J13"/>
    <mergeCell ref="B14:H14"/>
    <mergeCell ref="I14:J14"/>
  </mergeCells>
  <phoneticPr fontId="2"/>
  <dataValidations disablePrompts="1" count="1">
    <dataValidation type="list" allowBlank="1" showInputMessage="1" showErrorMessage="1" sqref="I5:I8">
      <formula1>"計画相談支援,地域相談支援（地域移行支援）,地域相談支援（地域定着支援）"</formula1>
    </dataValidation>
  </dataValidations>
  <printOptions horizontalCentered="1"/>
  <pageMargins left="0.39370078740157483" right="0.39370078740157483" top="0.59055118110236227" bottom="0.39370078740157483" header="0.31496062992125984" footer="0.31496062992125984"/>
  <pageSetup paperSize="9" scale="88" fitToHeight="0" orientation="landscape" verticalDpi="300" r:id="rId1"/>
  <headerFooter alignWithMargins="0">
    <oddFooter>&amp;C計画相談支援-6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P31"/>
  <sheetViews>
    <sheetView view="pageBreakPreview" zoomScaleNormal="100" zoomScaleSheetLayoutView="100" workbookViewId="0">
      <selection activeCell="E4" sqref="E4:E5"/>
    </sheetView>
  </sheetViews>
  <sheetFormatPr defaultRowHeight="13.5"/>
  <cols>
    <col min="1" max="1" width="1.625" style="4" customWidth="1"/>
    <col min="2" max="5" width="13.625" style="4" customWidth="1"/>
    <col min="6" max="6" width="15.625" style="4" customWidth="1"/>
    <col min="7" max="7" width="10.625" style="4" customWidth="1"/>
    <col min="8" max="11" width="13.625" style="4" customWidth="1"/>
    <col min="12" max="12" width="15.625" style="4" customWidth="1"/>
    <col min="13" max="13" width="1.625" style="4" customWidth="1"/>
    <col min="14" max="14" width="9" style="4"/>
    <col min="15" max="16" width="0" style="4" hidden="1" customWidth="1"/>
    <col min="17" max="16384" width="9" style="4"/>
  </cols>
  <sheetData>
    <row r="1" spans="2:16" ht="19.5" customHeight="1">
      <c r="B1" s="1" t="s">
        <v>531</v>
      </c>
      <c r="C1" s="1"/>
      <c r="D1" s="1"/>
      <c r="E1" s="9"/>
      <c r="F1" s="6"/>
      <c r="G1" s="9"/>
      <c r="H1" s="6"/>
      <c r="I1" s="6"/>
      <c r="J1" s="6"/>
      <c r="K1" s="6"/>
    </row>
    <row r="2" spans="2:16" ht="15" customHeight="1">
      <c r="C2" s="10"/>
      <c r="D2" s="10"/>
      <c r="E2" s="10"/>
      <c r="F2" s="6"/>
      <c r="G2" s="10"/>
      <c r="I2" s="6"/>
      <c r="J2" s="6"/>
      <c r="K2" s="6"/>
    </row>
    <row r="3" spans="2:16" s="39" customFormat="1" ht="30" customHeight="1">
      <c r="B3" s="10" t="s">
        <v>200</v>
      </c>
      <c r="H3" s="10" t="s">
        <v>201</v>
      </c>
    </row>
    <row r="4" spans="2:16" s="65" customFormat="1" ht="24.95" customHeight="1">
      <c r="B4" s="623" t="s">
        <v>255</v>
      </c>
      <c r="C4" s="624"/>
      <c r="D4" s="624"/>
      <c r="E4" s="627" t="s">
        <v>256</v>
      </c>
      <c r="F4" s="629"/>
      <c r="H4" s="631" t="s">
        <v>257</v>
      </c>
      <c r="I4" s="632"/>
      <c r="J4" s="633"/>
      <c r="K4" s="55" t="s">
        <v>258</v>
      </c>
      <c r="L4" s="68"/>
      <c r="O4" s="65" t="s">
        <v>202</v>
      </c>
      <c r="P4" s="65" t="s">
        <v>203</v>
      </c>
    </row>
    <row r="5" spans="2:16" s="65" customFormat="1" ht="30" customHeight="1">
      <c r="B5" s="625"/>
      <c r="C5" s="626"/>
      <c r="D5" s="626"/>
      <c r="E5" s="628"/>
      <c r="F5" s="630"/>
      <c r="H5" s="634"/>
      <c r="I5" s="635"/>
      <c r="J5" s="636"/>
      <c r="K5" s="152" t="s">
        <v>259</v>
      </c>
      <c r="L5" s="153"/>
    </row>
    <row r="6" spans="2:16" s="65" customFormat="1" ht="24.95" customHeight="1">
      <c r="B6" s="637" t="s">
        <v>260</v>
      </c>
      <c r="C6" s="638"/>
      <c r="D6" s="639"/>
      <c r="E6" s="163" t="s">
        <v>256</v>
      </c>
      <c r="F6" s="154"/>
      <c r="H6" s="640" t="s">
        <v>261</v>
      </c>
      <c r="I6" s="641"/>
      <c r="J6" s="642"/>
      <c r="K6" s="164" t="s">
        <v>262</v>
      </c>
      <c r="L6" s="155"/>
      <c r="O6" s="65" t="s">
        <v>204</v>
      </c>
      <c r="P6" s="65" t="s">
        <v>205</v>
      </c>
    </row>
    <row r="7" spans="2:16" s="65" customFormat="1" ht="24.95" customHeight="1">
      <c r="B7" s="643" t="s">
        <v>357</v>
      </c>
      <c r="C7" s="644"/>
      <c r="D7" s="645"/>
      <c r="E7" s="211" t="s">
        <v>265</v>
      </c>
      <c r="F7" s="212"/>
      <c r="H7" s="646" t="s">
        <v>264</v>
      </c>
      <c r="I7" s="647"/>
      <c r="J7" s="648"/>
      <c r="K7" s="156" t="s">
        <v>263</v>
      </c>
      <c r="L7" s="68"/>
      <c r="O7" s="65" t="s">
        <v>206</v>
      </c>
      <c r="P7" s="65" t="s">
        <v>207</v>
      </c>
    </row>
    <row r="8" spans="2:16" s="65" customFormat="1" ht="24.95" customHeight="1">
      <c r="B8" s="652" t="s">
        <v>358</v>
      </c>
      <c r="C8" s="653"/>
      <c r="D8" s="654"/>
      <c r="E8" s="213" t="s">
        <v>265</v>
      </c>
      <c r="F8" s="214"/>
      <c r="H8" s="649"/>
      <c r="I8" s="650"/>
      <c r="J8" s="651"/>
      <c r="K8" s="163" t="s">
        <v>265</v>
      </c>
      <c r="L8" s="68"/>
      <c r="O8" s="65" t="s">
        <v>206</v>
      </c>
      <c r="P8" s="65" t="s">
        <v>207</v>
      </c>
    </row>
    <row r="9" spans="2:16" s="65" customFormat="1" ht="24.95" customHeight="1">
      <c r="B9" s="643" t="s">
        <v>359</v>
      </c>
      <c r="C9" s="644"/>
      <c r="D9" s="645"/>
      <c r="E9" s="213" t="s">
        <v>265</v>
      </c>
      <c r="F9" s="212"/>
      <c r="H9" s="646" t="s">
        <v>266</v>
      </c>
      <c r="I9" s="647"/>
      <c r="J9" s="648"/>
      <c r="K9" s="156" t="s">
        <v>263</v>
      </c>
      <c r="L9" s="68"/>
      <c r="P9" s="39" t="s">
        <v>208</v>
      </c>
    </row>
    <row r="10" spans="2:16" s="65" customFormat="1" ht="24.95" customHeight="1">
      <c r="B10" s="652" t="s">
        <v>360</v>
      </c>
      <c r="C10" s="653"/>
      <c r="D10" s="654"/>
      <c r="E10" s="213" t="s">
        <v>265</v>
      </c>
      <c r="F10" s="214"/>
      <c r="H10" s="649"/>
      <c r="I10" s="650"/>
      <c r="J10" s="651"/>
      <c r="K10" s="163" t="s">
        <v>265</v>
      </c>
      <c r="L10" s="68"/>
      <c r="P10" s="39" t="s">
        <v>208</v>
      </c>
    </row>
    <row r="11" spans="2:16" s="66" customFormat="1" ht="15" customHeight="1"/>
    <row r="12" spans="2:16" ht="30" customHeight="1">
      <c r="B12" s="10" t="s">
        <v>361</v>
      </c>
      <c r="C12" s="9"/>
      <c r="D12" s="9"/>
      <c r="E12" s="9"/>
      <c r="F12" s="6"/>
      <c r="G12" s="9"/>
      <c r="H12" s="10" t="s">
        <v>276</v>
      </c>
      <c r="I12" s="6"/>
      <c r="J12" s="6"/>
      <c r="K12" s="6"/>
    </row>
    <row r="13" spans="2:16" ht="30" customHeight="1">
      <c r="B13" s="631" t="s">
        <v>267</v>
      </c>
      <c r="C13" s="632"/>
      <c r="D13" s="633"/>
      <c r="E13" s="55" t="s">
        <v>258</v>
      </c>
      <c r="F13" s="154"/>
      <c r="G13" s="10"/>
      <c r="H13" s="640" t="s">
        <v>273</v>
      </c>
      <c r="I13" s="641"/>
      <c r="J13" s="642"/>
      <c r="K13" s="157" t="s">
        <v>274</v>
      </c>
      <c r="L13" s="67"/>
      <c r="O13" s="4" t="s">
        <v>209</v>
      </c>
    </row>
    <row r="14" spans="2:16" ht="30" customHeight="1">
      <c r="B14" s="634"/>
      <c r="C14" s="635"/>
      <c r="D14" s="636"/>
      <c r="E14" s="152" t="s">
        <v>259</v>
      </c>
      <c r="F14" s="165"/>
      <c r="G14" s="10"/>
      <c r="H14" s="655"/>
      <c r="I14" s="656"/>
      <c r="J14" s="657"/>
      <c r="K14" s="157" t="s">
        <v>275</v>
      </c>
      <c r="L14" s="68"/>
      <c r="O14" s="4" t="s">
        <v>209</v>
      </c>
    </row>
    <row r="15" spans="2:16" ht="24.95" customHeight="1">
      <c r="B15" s="623" t="s">
        <v>268</v>
      </c>
      <c r="C15" s="624"/>
      <c r="D15" s="658"/>
      <c r="E15" s="627" t="s">
        <v>269</v>
      </c>
      <c r="F15" s="660"/>
      <c r="H15" s="662"/>
      <c r="I15" s="662"/>
      <c r="J15" s="662"/>
      <c r="K15" s="663"/>
      <c r="L15" s="663"/>
      <c r="O15" s="4" t="s">
        <v>210</v>
      </c>
    </row>
    <row r="16" spans="2:16" ht="30" customHeight="1">
      <c r="B16" s="625"/>
      <c r="C16" s="626"/>
      <c r="D16" s="659"/>
      <c r="E16" s="628"/>
      <c r="F16" s="661"/>
      <c r="H16" s="662"/>
      <c r="I16" s="662"/>
      <c r="J16" s="662"/>
      <c r="K16" s="663"/>
      <c r="L16" s="663"/>
      <c r="O16" s="4" t="s">
        <v>210</v>
      </c>
    </row>
    <row r="17" spans="2:15" ht="24.95" customHeight="1">
      <c r="B17" s="623" t="s">
        <v>270</v>
      </c>
      <c r="C17" s="624"/>
      <c r="D17" s="658"/>
      <c r="E17" s="164" t="s">
        <v>271</v>
      </c>
      <c r="F17" s="155"/>
      <c r="H17" s="662"/>
      <c r="I17" s="662"/>
      <c r="J17" s="662"/>
      <c r="K17" s="62"/>
      <c r="L17" s="72"/>
      <c r="O17" s="4" t="s">
        <v>211</v>
      </c>
    </row>
    <row r="18" spans="2:15" ht="30" customHeight="1">
      <c r="B18" s="623" t="s">
        <v>272</v>
      </c>
      <c r="C18" s="624"/>
      <c r="D18" s="658"/>
      <c r="E18" s="156" t="s">
        <v>263</v>
      </c>
      <c r="F18" s="154"/>
      <c r="H18" s="662"/>
      <c r="I18" s="662"/>
      <c r="J18" s="662"/>
      <c r="K18" s="158"/>
      <c r="L18" s="159"/>
    </row>
    <row r="19" spans="2:15" ht="24.95" customHeight="1">
      <c r="B19" s="625"/>
      <c r="C19" s="626"/>
      <c r="D19" s="659"/>
      <c r="E19" s="163" t="s">
        <v>265</v>
      </c>
      <c r="F19" s="68"/>
      <c r="H19" s="662"/>
      <c r="I19" s="662"/>
      <c r="J19" s="662"/>
      <c r="K19" s="62"/>
      <c r="L19" s="71"/>
    </row>
    <row r="20" spans="2:15" ht="15" customHeight="1"/>
    <row r="21" spans="2:15" ht="13.5" customHeight="1"/>
    <row r="22" spans="2:15" ht="30" customHeight="1"/>
    <row r="23" spans="2:15" ht="30" customHeight="1"/>
    <row r="24" spans="2:15" ht="30" customHeight="1"/>
    <row r="25" spans="2:15" ht="30" customHeight="1"/>
    <row r="26" spans="2:15" ht="30" customHeight="1"/>
    <row r="27" spans="2:15" ht="30" customHeight="1"/>
    <row r="28" spans="2:15" ht="30" customHeight="1"/>
    <row r="29" spans="2:15" ht="30" customHeight="1"/>
    <row r="30" spans="2:15" ht="30" customHeight="1"/>
    <row r="31" spans="2:15" ht="30" customHeight="1"/>
  </sheetData>
  <sheetProtection insertRows="0" deleteRows="0" selectLockedCells="1"/>
  <mergeCells count="24">
    <mergeCell ref="K15:K16"/>
    <mergeCell ref="L15:L16"/>
    <mergeCell ref="B17:D17"/>
    <mergeCell ref="H17:J17"/>
    <mergeCell ref="B18:D19"/>
    <mergeCell ref="H18:J19"/>
    <mergeCell ref="B13:D14"/>
    <mergeCell ref="H13:J14"/>
    <mergeCell ref="B15:D16"/>
    <mergeCell ref="E15:E16"/>
    <mergeCell ref="F15:F16"/>
    <mergeCell ref="H15:J16"/>
    <mergeCell ref="B7:D7"/>
    <mergeCell ref="H7:J8"/>
    <mergeCell ref="B8:D8"/>
    <mergeCell ref="B9:D9"/>
    <mergeCell ref="H9:J10"/>
    <mergeCell ref="B10:D10"/>
    <mergeCell ref="B4:D5"/>
    <mergeCell ref="E4:E5"/>
    <mergeCell ref="F4:F5"/>
    <mergeCell ref="H4:J5"/>
    <mergeCell ref="B6:D6"/>
    <mergeCell ref="H6:J6"/>
  </mergeCells>
  <phoneticPr fontId="2"/>
  <dataValidations count="2">
    <dataValidation type="list" allowBlank="1" showInputMessage="1" showErrorMessage="1" sqref="L13">
      <formula1>"有,無"</formula1>
    </dataValidation>
    <dataValidation type="list" allowBlank="1" showInputMessage="1" showErrorMessage="1" sqref="L6 F17">
      <formula1>"策定済,未策定"</formula1>
    </dataValidation>
  </dataValidations>
  <printOptions horizontalCentered="1"/>
  <pageMargins left="0.39370078740157483" right="0.39370078740157483" top="0.59055118110236227" bottom="0.39370078740157483" header="0.31496062992125984" footer="0.31496062992125984"/>
  <pageSetup paperSize="9" scale="92" fitToHeight="0" orientation="landscape" verticalDpi="300" r:id="rId1"/>
  <headerFooter alignWithMargins="0">
    <oddFooter>&amp;C障害児相談支援-7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選択肢</vt:lpstr>
      <vt:lpstr>資料一覧 </vt:lpstr>
      <vt:lpstr>【共通】</vt:lpstr>
      <vt:lpstr>P1（シフト記号表）</vt:lpstr>
      <vt:lpstr>P2（勤務形態一覧表）</vt:lpstr>
      <vt:lpstr>P3</vt:lpstr>
      <vt:lpstr>P4</vt:lpstr>
      <vt:lpstr>P5</vt:lpstr>
      <vt:lpstr>P6</vt:lpstr>
      <vt:lpstr>P7【共通】主眼事項・着眼点</vt:lpstr>
      <vt:lpstr>P8</vt:lpstr>
      <vt:lpstr>【共通】!Print_Area</vt:lpstr>
      <vt:lpstr>'P1（シフト記号表）'!Print_Area</vt:lpstr>
      <vt:lpstr>'P2（勤務形態一覧表）'!Print_Area</vt:lpstr>
      <vt:lpstr>'P3'!Print_Area</vt:lpstr>
      <vt:lpstr>'P4'!Print_Area</vt:lpstr>
      <vt:lpstr>'P5'!Print_Area</vt:lpstr>
      <vt:lpstr>'P6'!Print_Area</vt:lpstr>
      <vt:lpstr>'P8'!Print_Area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2025-05-29T08:09:40Z</cp:lastPrinted>
  <dcterms:created xsi:type="dcterms:W3CDTF">2006-05-19T04:07:36Z</dcterms:created>
  <dcterms:modified xsi:type="dcterms:W3CDTF">2025-06-04T06:04:04Z</dcterms:modified>
</cp:coreProperties>
</file>