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継続支援B型\"/>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 name="P7" sheetId="11" state="hidden" r:id="rId14"/>
    <sheet name="P8" sheetId="56" state="hidden" r:id="rId15"/>
    <sheet name="P9" sheetId="19" state="hidden" r:id="rId16"/>
    <sheet name="P10" sheetId="52" state="hidden" r:id="rId17"/>
  </sheets>
  <externalReferences>
    <externalReference r:id="rId18"/>
    <externalReference r:id="rId19"/>
    <externalReference r:id="rId20"/>
    <externalReference r:id="rId21"/>
  </externalReferences>
  <definedNames>
    <definedName name="_xlnm.Print_Area" localSheetId="2">【共通】!$A$1:$U$47</definedName>
    <definedName name="_xlnm.Print_Area" localSheetId="3">'P1'!$A$1:$AP$58</definedName>
    <definedName name="_xlnm.Print_Area" localSheetId="16">'P10'!$A$1:$H$36</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'!$A$1:$X$30</definedName>
    <definedName name="_xlnm.Print_Area" localSheetId="13">'P7'!$A$1:$Q$17</definedName>
    <definedName name="_xlnm.Print_Area" localSheetId="14">'P8'!$A$1:$M$24</definedName>
    <definedName name="_xlnm.Print_Area" localSheetId="15">'P9'!$A$1:$F$18</definedName>
    <definedName name="_xlnm.Print_Area" localSheetId="1">資料一覧!$A$1:$D$80</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16">#REF!</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4">#REF!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V15" i="63"/>
  <c r="J15" i="63"/>
  <c r="AQ14" i="63"/>
  <c r="AE14" i="63"/>
  <c r="Y14" i="63"/>
  <c r="F14" i="63"/>
  <c r="AP13" i="63"/>
  <c r="AN13" i="63"/>
  <c r="AE13" i="63"/>
  <c r="V13" i="63"/>
  <c r="P13" i="63"/>
  <c r="J13" i="63"/>
  <c r="E13" i="63"/>
  <c r="AR15" i="63"/>
  <c r="AP15" i="63"/>
  <c r="AO14" i="63"/>
  <c r="AH13" i="63"/>
  <c r="AB13" i="63"/>
  <c r="Y13" i="63"/>
  <c r="S14" i="63"/>
  <c r="M14" i="63"/>
  <c r="G15"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N15" i="62"/>
  <c r="AB15" i="62"/>
  <c r="AN14" i="62"/>
  <c r="AE14" i="62"/>
  <c r="AB14" i="62"/>
  <c r="G14" i="62"/>
  <c r="AQ13" i="62"/>
  <c r="AP13" i="62"/>
  <c r="AO13" i="62"/>
  <c r="AN13" i="62"/>
  <c r="AE13" i="62"/>
  <c r="V13" i="62"/>
  <c r="S13" i="62"/>
  <c r="F13" i="62"/>
  <c r="E13"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H21" i="63" l="1"/>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R119" i="58" s="1"/>
  <c r="AN89" i="62"/>
  <c r="AV90" i="62" s="1"/>
  <c r="AR89" i="62" s="1"/>
  <c r="AN80" i="63"/>
  <c r="AV81" i="63" s="1"/>
  <c r="AR80" i="63" s="1"/>
  <c r="AN101" i="63"/>
  <c r="AV102" i="63" s="1"/>
  <c r="AN143" i="63"/>
  <c r="AV144" i="63" s="1"/>
  <c r="AN146" i="63"/>
  <c r="AV147" i="63" s="1"/>
  <c r="AN179" i="63"/>
  <c r="AV180" i="63" s="1"/>
  <c r="AN182" i="63"/>
  <c r="AV183" i="63" s="1"/>
  <c r="AN227" i="63"/>
  <c r="AV228" i="63" s="1"/>
  <c r="AR227" i="63" s="1"/>
  <c r="AN230" i="63"/>
  <c r="AV231" i="63" s="1"/>
  <c r="AN248" i="63"/>
  <c r="AV249" i="63" s="1"/>
  <c r="AR248" i="63" s="1"/>
  <c r="AN275" i="63"/>
  <c r="AV276" i="63" s="1"/>
  <c r="AN278" i="63"/>
  <c r="AV279" i="63" s="1"/>
  <c r="AN296" i="63"/>
  <c r="AV297" i="63" s="1"/>
  <c r="AN77" i="58"/>
  <c r="AV78" i="58" s="1"/>
  <c r="AN83" i="62"/>
  <c r="AV84" i="62" s="1"/>
  <c r="AN152" i="62"/>
  <c r="AV153" i="62" s="1"/>
  <c r="AR152" i="62" s="1"/>
  <c r="AN161" i="62"/>
  <c r="AV162" i="62" s="1"/>
  <c r="AR161" i="62" s="1"/>
  <c r="AN170" i="62"/>
  <c r="AV171" i="62" s="1"/>
  <c r="AR170" i="62" s="1"/>
  <c r="AN242" i="62"/>
  <c r="AV243" i="62" s="1"/>
  <c r="AN290" i="62"/>
  <c r="AV291"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N35" i="62"/>
  <c r="AV36" i="62" s="1"/>
  <c r="AN38" i="62"/>
  <c r="AV39"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R281"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R194" i="58" s="1"/>
  <c r="AN191" i="58"/>
  <c r="AV192" i="58" s="1"/>
  <c r="AN182" i="58"/>
  <c r="AV183" i="58" s="1"/>
  <c r="AN179" i="58"/>
  <c r="AV180" i="58" s="1"/>
  <c r="AN176" i="58"/>
  <c r="AV177" i="58" s="1"/>
  <c r="AN167" i="58"/>
  <c r="AV168" i="58" s="1"/>
  <c r="AN155" i="58"/>
  <c r="AV156" i="58" s="1"/>
  <c r="AN149" i="58"/>
  <c r="AV150" i="58" s="1"/>
  <c r="AR149" i="58" s="1"/>
  <c r="AN137" i="58"/>
  <c r="AV138" i="58" s="1"/>
  <c r="AN131" i="58"/>
  <c r="AV132" i="58" s="1"/>
  <c r="AN68" i="62"/>
  <c r="AV69" i="62" s="1"/>
  <c r="AN71" i="62"/>
  <c r="AV72" i="62" s="1"/>
  <c r="AN77" i="62"/>
  <c r="AV78" i="62" s="1"/>
  <c r="AN140" i="62"/>
  <c r="AV141" i="62" s="1"/>
  <c r="AN155" i="62"/>
  <c r="AV156"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N239" i="63"/>
  <c r="AV240" i="63" s="1"/>
  <c r="AN242" i="63"/>
  <c r="AV243" i="63" s="1"/>
  <c r="AR242" i="63" s="1"/>
  <c r="AN260" i="63"/>
  <c r="AV261" i="63" s="1"/>
  <c r="AN287" i="63"/>
  <c r="AV288" i="63" s="1"/>
  <c r="AR287" i="63" s="1"/>
  <c r="AN290" i="63"/>
  <c r="AV291" i="63" s="1"/>
  <c r="AN308" i="63"/>
  <c r="AV309" i="63" s="1"/>
  <c r="AN311" i="58"/>
  <c r="AV312" i="58" s="1"/>
  <c r="AN299" i="58"/>
  <c r="AV300" i="58" s="1"/>
  <c r="AN32" i="62"/>
  <c r="AV33" i="62" s="1"/>
  <c r="AN41" i="62"/>
  <c r="AV42" i="62" s="1"/>
  <c r="AR41" i="62" s="1"/>
  <c r="AN44" i="62"/>
  <c r="AV45" i="62" s="1"/>
  <c r="AR44" i="62" s="1"/>
  <c r="AN98" i="62"/>
  <c r="AV99" i="62" s="1"/>
  <c r="AN176" i="62"/>
  <c r="AV177" i="62" s="1"/>
  <c r="AN185" i="62"/>
  <c r="AV186" i="62" s="1"/>
  <c r="AN194" i="62"/>
  <c r="AV195" i="62" s="1"/>
  <c r="AN254" i="62"/>
  <c r="AV255" i="62" s="1"/>
  <c r="AN302" i="62"/>
  <c r="AV303"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N311" i="62"/>
  <c r="AV312" i="62" s="1"/>
  <c r="AN95" i="63"/>
  <c r="AV96" i="63" s="1"/>
  <c r="AN128" i="63"/>
  <c r="AV129" i="63" s="1"/>
  <c r="AN149" i="63"/>
  <c r="AV150" i="63" s="1"/>
  <c r="AN203" i="63"/>
  <c r="AV204" i="63" s="1"/>
  <c r="AR203" i="63" s="1"/>
  <c r="AN206" i="63"/>
  <c r="AV207" i="63" s="1"/>
  <c r="AR206" i="63" s="1"/>
  <c r="AN251" i="63"/>
  <c r="AV252" i="63" s="1"/>
  <c r="AR251" i="63" s="1"/>
  <c r="AN254" i="63"/>
  <c r="AV255" i="63" s="1"/>
  <c r="AN272" i="63"/>
  <c r="AV273" i="63" s="1"/>
  <c r="AN299" i="63"/>
  <c r="AV300" i="63" s="1"/>
  <c r="AN302" i="63"/>
  <c r="AV303" i="63" s="1"/>
  <c r="AN314" i="58"/>
  <c r="AV315" i="58" s="1"/>
  <c r="AN302" i="58"/>
  <c r="AV303" i="58" s="1"/>
  <c r="AR302" i="58" s="1"/>
  <c r="AN278" i="58"/>
  <c r="AV279" i="58" s="1"/>
  <c r="AR278" i="58" s="1"/>
  <c r="AN104" i="62"/>
  <c r="AV105" i="62" s="1"/>
  <c r="AR104" i="62" s="1"/>
  <c r="AN113" i="62"/>
  <c r="AV114" i="62" s="1"/>
  <c r="AN122" i="62"/>
  <c r="AV123" i="62" s="1"/>
  <c r="AN200" i="62"/>
  <c r="AV201" i="62" s="1"/>
  <c r="AN209" i="62"/>
  <c r="AV210" i="62" s="1"/>
  <c r="AN218" i="62"/>
  <c r="AV219" i="62" s="1"/>
  <c r="AN266" i="62"/>
  <c r="AV267" i="62" s="1"/>
  <c r="AR266" i="62" s="1"/>
  <c r="AN314" i="62"/>
  <c r="AV315" i="62" s="1"/>
  <c r="AR314"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N23" i="63"/>
  <c r="AV24" i="63" s="1"/>
  <c r="AN53" i="63"/>
  <c r="AV54" i="63" s="1"/>
  <c r="AN104" i="63"/>
  <c r="AV105" i="63" s="1"/>
  <c r="AN125" i="63"/>
  <c r="AV126"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N65" i="62"/>
  <c r="AV66" i="62" s="1"/>
  <c r="AN128" i="62"/>
  <c r="AV129" i="62" s="1"/>
  <c r="AN137" i="62"/>
  <c r="AV138" i="62" s="1"/>
  <c r="AN146" i="62"/>
  <c r="AV147" i="62" s="1"/>
  <c r="AN230" i="62"/>
  <c r="AV231" i="62" s="1"/>
  <c r="AR230" i="62" s="1"/>
  <c r="AN278" i="62"/>
  <c r="AV279" i="62" s="1"/>
  <c r="AN107" i="63"/>
  <c r="AV108" i="63" s="1"/>
  <c r="AR107" i="63" s="1"/>
  <c r="AN140" i="63"/>
  <c r="AV141" i="63" s="1"/>
  <c r="AN161" i="63"/>
  <c r="AV162" i="63" s="1"/>
  <c r="AN176" i="63"/>
  <c r="AV177" i="63" s="1"/>
  <c r="AN209" i="63"/>
  <c r="AV210"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302" i="63"/>
  <c r="AR290" i="63"/>
  <c r="AR278" i="63"/>
  <c r="AR266" i="63"/>
  <c r="AR254" i="63"/>
  <c r="AR230" i="63"/>
  <c r="AR218" i="63"/>
  <c r="AR194" i="63"/>
  <c r="AR182" i="63"/>
  <c r="AR146" i="63"/>
  <c r="AR134" i="63"/>
  <c r="AR317" i="63"/>
  <c r="AR281" i="63"/>
  <c r="AR269" i="63"/>
  <c r="AR233" i="63"/>
  <c r="AR221" i="63"/>
  <c r="AR209" i="63"/>
  <c r="AR197" i="63"/>
  <c r="AR161" i="63"/>
  <c r="AR149" i="63"/>
  <c r="AR125" i="63"/>
  <c r="AR101" i="63"/>
  <c r="AR89" i="63"/>
  <c r="AR77" i="63"/>
  <c r="AR53" i="63"/>
  <c r="AR308" i="63"/>
  <c r="AR296" i="63"/>
  <c r="AR284" i="63"/>
  <c r="AR272" i="63"/>
  <c r="AR260" i="63"/>
  <c r="AR236" i="63"/>
  <c r="AR224" i="63"/>
  <c r="AR212" i="63"/>
  <c r="AR200" i="63"/>
  <c r="AR176" i="63"/>
  <c r="AR164" i="63"/>
  <c r="AR152" i="63"/>
  <c r="AR140" i="63"/>
  <c r="AR128" i="63"/>
  <c r="AR104" i="63"/>
  <c r="AR311" i="63"/>
  <c r="AR299" i="63"/>
  <c r="AR275" i="63"/>
  <c r="AR263" i="63"/>
  <c r="AR239" i="63"/>
  <c r="AR191" i="63"/>
  <c r="AR179" i="63"/>
  <c r="AR143"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02" i="62"/>
  <c r="AR290" i="62"/>
  <c r="AR278" i="62"/>
  <c r="AR254" i="62"/>
  <c r="AR242" i="62"/>
  <c r="AR218" i="62"/>
  <c r="AR194" i="62"/>
  <c r="AR146" i="62"/>
  <c r="AR122" i="62"/>
  <c r="AR98" i="62"/>
  <c r="AR305" i="62"/>
  <c r="AR209" i="62"/>
  <c r="AR185" i="62"/>
  <c r="AR137" i="62"/>
  <c r="AR113" i="62"/>
  <c r="AR77" i="62"/>
  <c r="AR65" i="62"/>
  <c r="AR53" i="62"/>
  <c r="AR29" i="62"/>
  <c r="AR212" i="62"/>
  <c r="AR200" i="62"/>
  <c r="AR176" i="62"/>
  <c r="AR140" i="62"/>
  <c r="AR128" i="62"/>
  <c r="AR311" i="62"/>
  <c r="AR155" i="62"/>
  <c r="AR83"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R59" i="62"/>
  <c r="AR68" i="62"/>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R23" i="62"/>
  <c r="AN131" i="62"/>
  <c r="AV132" i="62" s="1"/>
  <c r="AR131" i="62" s="1"/>
  <c r="AN179" i="62"/>
  <c r="AV180" i="62" s="1"/>
  <c r="AR179" i="62" s="1"/>
  <c r="J14" i="62"/>
  <c r="AH14" i="62"/>
  <c r="AR32"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38"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N293" i="58"/>
  <c r="AV294" i="58" s="1"/>
  <c r="AR293" i="58" s="1"/>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78" i="58"/>
  <c r="AU279" i="58" s="1"/>
  <c r="AO242" i="58"/>
  <c r="AU243" i="58" s="1"/>
  <c r="AO206" i="58"/>
  <c r="AU207" i="58" s="1"/>
  <c r="AO182" i="58"/>
  <c r="AU183" i="58" s="1"/>
  <c r="AR317" i="58"/>
  <c r="AR305" i="58"/>
  <c r="AR269" i="58"/>
  <c r="AR257" i="58"/>
  <c r="AR245" i="58"/>
  <c r="AR233" i="58"/>
  <c r="AR209" i="58"/>
  <c r="AR173" i="58"/>
  <c r="AR137" i="58"/>
  <c r="AR125" i="58"/>
  <c r="AR89" i="58"/>
  <c r="AR77" i="58"/>
  <c r="AR65" i="58"/>
  <c r="AK21" i="58"/>
  <c r="AO317" i="58"/>
  <c r="AU318" i="58" s="1"/>
  <c r="AO305" i="58"/>
  <c r="AU306" i="58" s="1"/>
  <c r="AO269" i="58"/>
  <c r="AU270" i="58" s="1"/>
  <c r="AO257" i="58"/>
  <c r="AU258" i="58" s="1"/>
  <c r="AO245" i="58"/>
  <c r="AU246" i="58" s="1"/>
  <c r="AO233" i="58"/>
  <c r="AU234" i="58" s="1"/>
  <c r="AO209" i="58"/>
  <c r="AU210" i="58" s="1"/>
  <c r="AO173" i="58"/>
  <c r="AU174"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12" i="58" l="1"/>
  <c r="AU213" i="58" s="1"/>
  <c r="AO281" i="58"/>
  <c r="AU282" i="58" s="1"/>
  <c r="AO149" i="58"/>
  <c r="AU150" i="58" s="1"/>
  <c r="AO278" i="62"/>
  <c r="AU279" i="62" s="1"/>
  <c r="AO161" i="58"/>
  <c r="AU162" i="58" s="1"/>
  <c r="AO290" i="58"/>
  <c r="AU291"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E6" i="1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comments5.xml><?xml version="1.0" encoding="utf-8"?>
<comments xmlns="http://schemas.openxmlformats.org/spreadsheetml/2006/main">
  <authors>
    <author>Windows ユーザー</author>
  </authors>
  <commentList>
    <comment ref="U4" authorId="0" shapeId="0">
      <text>
        <r>
          <rPr>
            <b/>
            <sz val="9"/>
            <color indexed="81"/>
            <rFont val="MS P ゴシック"/>
            <family val="3"/>
            <charset val="128"/>
          </rPr>
          <t>直近</t>
        </r>
        <r>
          <rPr>
            <sz val="9"/>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 xml:space="preserve">です。
</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<sst xmlns="http://schemas.openxmlformats.org/spreadsheetml/2006/main" count="5282" uniqueCount="788">
  <si>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</si>
  <si>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</si>
  <si>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</si>
  <si>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</si>
  <si>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</si>
  <si>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</si>
  <si>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</si>
  <si>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</si>
  <si>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</si>
  <si>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</si>
  <si>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</si>
  <si>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</si>
  <si>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</si>
  <si>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</si>
  <si>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</si>
  <si>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</si>
  <si>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</si>
  <si>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</si>
  <si>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</si>
  <si>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</si>
  <si>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</si>
  <si>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</si>
  <si>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</si>
  <si>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</si>
  <si>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</si>
  <si>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</si>
  <si>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</si>
  <si>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</si>
  <si>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</si>
  <si>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</si>
  <si>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</si>
  <si>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</si>
  <si>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</si>
  <si>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</si>
  <si>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</si>
  <si>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</si>
  <si>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</si>
  <si>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</si>
  <si>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</si>
  <si>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</si>
  <si>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</si>
  <si>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</si>
  <si>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</si>
  <si>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</si>
  <si>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</si>
  <si>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</si>
  <si>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</si>
  <si>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</si>
  <si>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</si>
  <si>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</si>
  <si>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</si>
  <si>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</si>
  <si>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</si>
  <si>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</si>
  <si>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</si>
  <si>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</si>
  <si>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</si>
  <si>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</si>
  <si>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</si>
  <si>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</si>
  <si>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</si>
  <si>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</si>
  <si>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</si>
  <si>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</si>
  <si>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</si>
  <si>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</si>
  <si>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</si>
  <si>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</si>
  <si>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</si>
  <si>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</si>
  <si>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</si>
  <si>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</si>
  <si>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</si>
  <si>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</si>
  <si>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</si>
  <si>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</si>
  <si>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</si>
  <si>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</si>
  <si>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</si>
  <si>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</si>
  <si>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</si>
  <si>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</si>
  <si>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</si>
  <si>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</si>
  <si>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</si>
  <si>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</si>
  <si>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</si>
  <si>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</si>
  <si>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</si>
  <si>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</si>
  <si>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</si>
  <si>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</si>
  <si>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</si>
  <si>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</si>
  <si>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</si>
  <si>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</si>
  <si>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</si>
  <si>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</si>
  <si>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</si>
  <si>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</si>
  <si>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</si>
  <si>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</si>
  <si>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</si>
  <si>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</si>
  <si>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</si>
  <si>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</si>
  <si>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</si>
  <si>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</si>
  <si>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</si>
  <si>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</si>
  <si>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</si>
  <si>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</si>
  <si>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</si>
  <si>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</si>
  <si>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</si>
  <si>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</si>
  <si>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</si>
  <si>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</si>
  <si>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</si>
  <si>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</si>
  <si>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</si>
  <si>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</si>
  <si>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</si>
  <si>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</si>
  <si>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</si>
  <si>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</si>
  <si>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</si>
  <si>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</si>
  <si>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</si>
  <si>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</si>
  <si>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</si>
  <si>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</si>
  <si>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</si>
  <si>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</si>
  <si>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</si>
  <si>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</si>
  <si>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</si>
  <si>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</si>
  <si>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</si>
  <si>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</si>
  <si>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</si>
  <si>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</si>
  <si>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</si>
  <si>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</si>
  <si>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</si>
  <si>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</si>
  <si>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</si>
  <si>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</si>
  <si>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</si>
  <si>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</si>
  <si>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</si>
  <si>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</si>
  <si>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</si>
  <si>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</si>
  <si>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</si>
  <si>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</si>
  <si>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</si>
  <si>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</si>
  <si>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</si>
  <si>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</si>
  <si>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</si>
  <si>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</si>
  <si>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</si>
  <si>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</si>
  <si>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</si>
  <si>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</si>
  <si>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</si>
  <si>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</si>
  <si>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</si>
  <si>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</si>
  <si>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</si>
  <si>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</si>
  <si>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</si>
  <si>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</si>
  <si>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</si>
  <si>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</si>
  <si>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</si>
  <si>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</si>
  <si>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</si>
  <si>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</si>
  <si>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</si>
  <si>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</si>
  <si>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</si>
  <si>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</si>
  <si>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</si>
  <si>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</si>
  <si>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</si>
  <si>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</si>
  <si>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</si>
  <si>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</si>
  <si>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</si>
  <si>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</si>
  <si>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</si>
  <si>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</si>
  <si>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</si>
  <si>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</si>
  <si>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</si>
  <si>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</si>
  <si>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</si>
  <si>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</si>
  <si>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</si>
  <si>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</si>
  <si>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</si>
  <si>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</si>
  <si>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</si>
  <si>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</si>
  <si>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</si>
  <si>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</si>
  <si>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</si>
  <si>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</si>
  <si>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</si>
  <si>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</si>
  <si>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</si>
  <si>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</si>
  <si>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</si>
  <si>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</si>
  <si>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</si>
  <si>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</si>
  <si>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</si>
  <si>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</si>
  <si>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</si>
  <si>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</si>
  <si>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</si>
  <si>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</si>
  <si>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</si>
  <si>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</si>
  <si>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</si>
  <si>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</si>
  <si>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</si>
  <si>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</si>
  <si>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</si>
  <si>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</si>
  <si>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</si>
  <si>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</si>
  <si>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</si>
  <si>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</si>
  <si>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</si>
  <si>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</si>
  <si>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</si>
  <si>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</si>
  <si>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</si>
  <si>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</si>
  <si>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</si>
  <si>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</si>
  <si>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</si>
  <si>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</si>
  <si>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</si>
  <si>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</si>
  <si>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</si>
  <si>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</si>
  <si>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</si>
  <si>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</si>
  <si>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</si>
  <si>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</si>
  <si>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</si>
  <si>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</si>
  <si>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</si>
  <si>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</si>
  <si>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</si>
  <si>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</si>
  <si>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</si>
  <si>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</si>
  <si>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</si>
  <si>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</si>
  <si>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</si>
  <si>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</si>
  <si>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</si>
  <si>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</si>
  <si>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</si>
  <si>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</si>
  <si>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</si>
  <si>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</si>
  <si>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</si>
  <si>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</si>
  <si>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</si>
  <si>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</si>
  <si>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</si>
  <si>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</si>
  <si>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</si>
  <si>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</si>
  <si>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</si>
  <si>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</si>
  <si>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</si>
  <si>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</si>
  <si>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</si>
  <si>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</si>
  <si>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</si>
  <si>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</si>
  <si>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</si>
  <si>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</si>
  <si>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</si>
  <si>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</si>
  <si>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</si>
  <si>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</si>
  <si>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</si>
  <si>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</si>
  <si>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</si>
  <si>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</si>
  <si>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</si>
  <si>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</si>
  <si>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</si>
  <si>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</si>
  <si>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</si>
  <si>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</si>
  <si>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</si>
  <si>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</si>
  <si>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</si>
  <si>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</si>
  <si>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</si>
  <si>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</si>
  <si>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</si>
  <si>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</si>
  <si>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</si>
  <si>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</si>
  <si>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</si>
  <si>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</si>
  <si>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</si>
  <si>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</si>
  <si>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</si>
  <si>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</si>
  <si>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</si>
  <si>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【就労継続支援B型事業所用】</t>
    <rPh sb="1" eb="3">
      <t>シュウロウ</t>
    </rPh>
    <rPh sb="3" eb="5">
      <t>ケイゾク</t>
    </rPh>
    <rPh sb="5" eb="7">
      <t>シエン</t>
    </rPh>
    <rPh sb="8" eb="9">
      <t>ガタ</t>
    </rPh>
    <rPh sb="9" eb="11">
      <t>ジギョウ</t>
    </rPh>
    <rPh sb="11" eb="12">
      <t>ショ</t>
    </rPh>
    <rPh sb="12" eb="13">
      <t>ヨウ</t>
    </rPh>
    <phoneticPr fontId="2"/>
  </si>
  <si>
    <t>就労継続支援B型</t>
    <rPh sb="0" eb="2">
      <t>シュウロウ</t>
    </rPh>
    <rPh sb="2" eb="4">
      <t>ケイゾク</t>
    </rPh>
    <rPh sb="4" eb="6">
      <t>シエン</t>
    </rPh>
    <rPh sb="7" eb="8">
      <t>ガタ</t>
    </rPh>
    <phoneticPr fontId="2"/>
  </si>
  <si>
    <t>サービスの種類</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</si>
  <si>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</si>
  <si>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</si>
  <si>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</si>
  <si>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</si>
  <si>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</si>
  <si>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</si>
  <si>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</si>
  <si>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</si>
  <si>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</si>
  <si>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</si>
  <si>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</si>
  <si>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</si>
  <si>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</si>
  <si>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</si>
  <si>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</si>
  <si>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</si>
  <si>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</si>
  <si>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</si>
  <si>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</si>
  <si>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</si>
  <si>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</si>
  <si>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</si>
  <si>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</si>
  <si>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</si>
  <si>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</si>
  <si>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</si>
  <si>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</si>
  <si>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</si>
  <si>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</si>
  <si>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</si>
  <si>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</si>
  <si>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</si>
  <si>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</si>
  <si>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</si>
  <si>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</si>
  <si>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</si>
  <si>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</si>
  <si>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</si>
  <si>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</si>
  <si>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</si>
  <si>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</si>
  <si>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</si>
  <si>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</si>
  <si>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</si>
  <si>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</si>
  <si>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</si>
  <si>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</si>
  <si>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</si>
  <si>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</si>
  <si>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</si>
  <si>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</si>
  <si>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</si>
  <si>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</si>
  <si>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</si>
  <si>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</si>
  <si>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</si>
  <si>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</si>
  <si>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</si>
  <si>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</si>
  <si>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</si>
  <si>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</si>
  <si>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</si>
  <si>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</si>
  <si>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</si>
  <si>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</si>
  <si>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</si>
  <si>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</si>
  <si>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</si>
  <si>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</si>
  <si>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</si>
  <si>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</si>
  <si>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</si>
  <si>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</si>
  <si>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</si>
  <si>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</si>
  <si>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</si>
  <si>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</si>
  <si>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</si>
  <si>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</si>
  <si>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</si>
  <si>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</si>
  <si>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</si>
  <si>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</si>
  <si>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</si>
  <si>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</si>
  <si>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</si>
  <si>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</si>
  <si>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</si>
  <si>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</si>
  <si>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</si>
  <si>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</si>
  <si>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</si>
  <si>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</si>
  <si>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</si>
  <si>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</si>
  <si>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項　　　目</t>
    <rPh sb="0" eb="1">
      <t>コウ</t>
    </rPh>
    <rPh sb="4" eb="5">
      <t>メ</t>
    </rPh>
    <phoneticPr fontId="58"/>
  </si>
  <si>
    <t>単　　　価</t>
    <rPh sb="0" eb="1">
      <t>タン</t>
    </rPh>
    <rPh sb="4" eb="5">
      <t>アタイ</t>
    </rPh>
    <phoneticPr fontId="58"/>
  </si>
  <si>
    <t>件　　　数</t>
    <rPh sb="0" eb="1">
      <t>ケン</t>
    </rPh>
    <rPh sb="4" eb="5">
      <t>カズ</t>
    </rPh>
    <phoneticPr fontId="58"/>
  </si>
  <si>
    <t>徴収額</t>
    <rPh sb="0" eb="3">
      <t>チョウシュウガク</t>
    </rPh>
    <phoneticPr fontId="58"/>
  </si>
  <si>
    <t>食事提供費</t>
    <rPh sb="0" eb="2">
      <t>ショクジ</t>
    </rPh>
    <rPh sb="2" eb="4">
      <t>テイキョウ</t>
    </rPh>
    <rPh sb="4" eb="5">
      <t>ヒ</t>
    </rPh>
    <phoneticPr fontId="58"/>
  </si>
  <si>
    <t>生産活動の材料費</t>
    <rPh sb="0" eb="2">
      <t>セイサン</t>
    </rPh>
    <rPh sb="2" eb="4">
      <t>カツドウ</t>
    </rPh>
    <rPh sb="5" eb="8">
      <t>ザイリョウヒ</t>
    </rPh>
    <phoneticPr fontId="58"/>
  </si>
  <si>
    <t>日用品費</t>
    <rPh sb="0" eb="3">
      <t>ニチヨウヒン</t>
    </rPh>
    <rPh sb="3" eb="4">
      <t>ヒ</t>
    </rPh>
    <phoneticPr fontId="58"/>
  </si>
  <si>
    <t>その他の日常生活費</t>
    <rPh sb="2" eb="3">
      <t>タ</t>
    </rPh>
    <rPh sb="4" eb="6">
      <t>ニチジョウ</t>
    </rPh>
    <rPh sb="6" eb="9">
      <t>セイカツヒ</t>
    </rPh>
    <phoneticPr fontId="58"/>
  </si>
  <si>
    <t>※特定費用等について記載し、サービス費は含まないこと。</t>
    <rPh sb="1" eb="3">
      <t>トクテイ</t>
    </rPh>
    <rPh sb="3" eb="5">
      <t>ヒヨウ</t>
    </rPh>
    <rPh sb="5" eb="6">
      <t>トウ</t>
    </rPh>
    <rPh sb="10" eb="12">
      <t>キサイ</t>
    </rPh>
    <rPh sb="18" eb="19">
      <t>ヒ</t>
    </rPh>
    <rPh sb="20" eb="21">
      <t>フク</t>
    </rPh>
    <phoneticPr fontId="58"/>
  </si>
  <si>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</si>
  <si>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</si>
  <si>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</si>
  <si>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</si>
  <si>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</si>
  <si>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</si>
  <si>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</si>
  <si>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</si>
  <si>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</si>
  <si>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</si>
  <si>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</si>
  <si>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</si>
  <si>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</si>
  <si>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</si>
  <si>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</si>
  <si>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</si>
  <si>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</si>
  <si>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</si>
  <si>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</si>
  <si>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</si>
  <si>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</si>
  <si>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</si>
  <si>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</si>
  <si>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</si>
  <si>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</si>
  <si>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</si>
  <si>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</si>
  <si>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</si>
  <si>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</si>
  <si>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</si>
  <si>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</si>
  <si>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</si>
  <si>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</si>
  <si>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</si>
  <si>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就労継続支援B型</t>
    <phoneticPr fontId="2"/>
  </si>
  <si>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</si>
  <si>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</si>
  <si>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</si>
  <si>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</si>
  <si>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</si>
  <si>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</si>
  <si>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</si>
  <si>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</si>
  <si>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</si>
  <si>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</si>
  <si>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</si>
  <si>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</si>
  <si>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</si>
  <si>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</si>
  <si>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</si>
  <si>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</si>
  <si>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</si>
  <si>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</si>
  <si>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</si>
  <si>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</si>
  <si>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</si>
  <si>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</si>
  <si>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</si>
  <si>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</si>
  <si>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</si>
  <si>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</si>
  <si>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</si>
  <si>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</si>
  <si>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</si>
  <si>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</si>
  <si>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</si>
  <si>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</si>
  <si>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</si>
  <si>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</si>
  <si>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</si>
  <si>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</si>
  <si>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</si>
  <si>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</si>
  <si>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</si>
  <si>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</si>
  <si>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</si>
  <si>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</si>
  <si>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</si>
  <si>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</si>
  <si>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</si>
  <si>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</si>
  <si>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</si>
  <si>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</si>
  <si>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</si>
  <si>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</si>
  <si>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</si>
  <si>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</si>
  <si>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</si>
  <si>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</si>
  <si>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</si>
  <si>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</si>
  <si>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</si>
  <si>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</si>
  <si>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</si>
  <si>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</si>
  <si>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</si>
  <si>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</si>
  <si>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</si>
  <si>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</si>
  <si>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</si>
  <si>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</si>
  <si>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</si>
  <si>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</si>
  <si>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</si>
  <si>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</si>
  <si>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</si>
  <si>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</si>
  <si>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</si>
  <si>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</si>
  <si>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</si>
  <si>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</si>
  <si>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</si>
  <si>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</si>
  <si>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</si>
  <si>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</si>
  <si>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</si>
  <si>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</si>
  <si>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</si>
  <si>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</si>
  <si>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</si>
  <si>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</si>
  <si>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</si>
  <si>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</si>
  <si>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</si>
  <si>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</si>
  <si>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</si>
  <si>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</si>
  <si>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</si>
  <si>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76"/>
  </si>
  <si>
    <t>夜勤の時間帯</t>
    <rPh sb="0" eb="2">
      <t>ヤキン</t>
    </rPh>
    <rPh sb="3" eb="6">
      <t>ジカンタイ</t>
    </rPh>
    <phoneticPr fontId="76"/>
  </si>
  <si>
    <t>開始</t>
    <rPh sb="0" eb="2">
      <t>カイシ</t>
    </rPh>
    <phoneticPr fontId="76"/>
  </si>
  <si>
    <t>終了</t>
    <rPh sb="0" eb="2">
      <t>シュウリョウ</t>
    </rPh>
    <phoneticPr fontId="76"/>
  </si>
  <si>
    <t>→</t>
    <phoneticPr fontId="82"/>
  </si>
  <si>
    <t>～</t>
    <phoneticPr fontId="76"/>
  </si>
  <si>
    <t>勤務時間</t>
    <rPh sb="0" eb="2">
      <t>キンム</t>
    </rPh>
    <rPh sb="2" eb="4">
      <t>ジカン</t>
    </rPh>
    <phoneticPr fontId="76"/>
  </si>
  <si>
    <t>日中の時間帯</t>
    <rPh sb="0" eb="2">
      <t>ニッチュウ</t>
    </rPh>
    <rPh sb="3" eb="6">
      <t>ジカンタイ</t>
    </rPh>
    <phoneticPr fontId="76"/>
  </si>
  <si>
    <t>日中の勤務時間</t>
    <rPh sb="0" eb="2">
      <t>ニッチュウ</t>
    </rPh>
    <rPh sb="3" eb="5">
      <t>キンム</t>
    </rPh>
    <rPh sb="5" eb="7">
      <t>ジカン</t>
    </rPh>
    <phoneticPr fontId="76"/>
  </si>
  <si>
    <t>夜間及び深夜の勤務時間</t>
    <rPh sb="0" eb="2">
      <t>ヤカン</t>
    </rPh>
    <rPh sb="2" eb="3">
      <t>オヨ</t>
    </rPh>
    <rPh sb="4" eb="6">
      <t>シンヤ</t>
    </rPh>
    <rPh sb="7" eb="9">
      <t>キンム</t>
    </rPh>
    <rPh sb="9" eb="11">
      <t>ジカン</t>
    </rPh>
    <phoneticPr fontId="76"/>
  </si>
  <si>
    <t>明けの勤務時間</t>
    <rPh sb="0" eb="1">
      <t>ア</t>
    </rPh>
    <rPh sb="3" eb="5">
      <t>キンム</t>
    </rPh>
    <rPh sb="5" eb="7">
      <t>ジカン</t>
    </rPh>
    <phoneticPr fontId="76"/>
  </si>
  <si>
    <t>夜間以外の</t>
    <rPh sb="0" eb="2">
      <t>ヤカン</t>
    </rPh>
    <rPh sb="2" eb="4">
      <t>イガイ</t>
    </rPh>
    <phoneticPr fontId="76"/>
  </si>
  <si>
    <t>記号</t>
    <rPh sb="0" eb="2">
      <t>キゴウ</t>
    </rPh>
    <phoneticPr fontId="76"/>
  </si>
  <si>
    <t>始業時間</t>
    <rPh sb="0" eb="2">
      <t>シギョウ</t>
    </rPh>
    <rPh sb="2" eb="4">
      <t>ジカン</t>
    </rPh>
    <phoneticPr fontId="76"/>
  </si>
  <si>
    <t>終業時間</t>
    <rPh sb="0" eb="2">
      <t>シュウギョウ</t>
    </rPh>
    <rPh sb="2" eb="4">
      <t>ジカン</t>
    </rPh>
    <phoneticPr fontId="76"/>
  </si>
  <si>
    <t>うち、休憩時間</t>
    <rPh sb="3" eb="5">
      <t>キュウケイ</t>
    </rPh>
    <rPh sb="5" eb="7">
      <t>ジカン</t>
    </rPh>
    <phoneticPr fontId="76"/>
  </si>
  <si>
    <t>勤務体系</t>
    <rPh sb="0" eb="2">
      <t>キンム</t>
    </rPh>
    <rPh sb="2" eb="4">
      <t>タイケイ</t>
    </rPh>
    <phoneticPr fontId="76"/>
  </si>
  <si>
    <t>勤務時間計</t>
    <rPh sb="0" eb="2">
      <t>キンム</t>
    </rPh>
    <rPh sb="2" eb="4">
      <t>ジカン</t>
    </rPh>
    <rPh sb="4" eb="5">
      <t>ケイ</t>
    </rPh>
    <phoneticPr fontId="76"/>
  </si>
  <si>
    <t>：</t>
    <phoneticPr fontId="76"/>
  </si>
  <si>
    <t>（</t>
    <phoneticPr fontId="76"/>
  </si>
  <si>
    <t>）</t>
    <phoneticPr fontId="76"/>
  </si>
  <si>
    <t>休</t>
    <rPh sb="0" eb="1">
      <t>ヤス</t>
    </rPh>
    <phoneticPr fontId="76"/>
  </si>
  <si>
    <t>-</t>
    <phoneticPr fontId="76"/>
  </si>
  <si>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76"/>
  </si>
  <si>
    <t>注２　行が不足する場合は、適宜３１行目以降をコピーして行を追加してください。</t>
    <rPh sb="0" eb="1">
      <t>チュウ</t>
    </rPh>
    <phoneticPr fontId="76"/>
  </si>
  <si>
    <t>サービス種別</t>
    <rPh sb="4" eb="6">
      <t>シュベツ</t>
    </rPh>
    <phoneticPr fontId="90"/>
  </si>
  <si>
    <t>就労選択支援</t>
    <rPh sb="0" eb="6">
      <t>シュウロウセンタクシエン</t>
    </rPh>
    <phoneticPr fontId="82"/>
  </si>
  <si>
    <t>（色付きのセルのみ入力/選択してください。）</t>
    <rPh sb="1" eb="3">
      <t>イロツ</t>
    </rPh>
    <rPh sb="9" eb="11">
      <t>ニュウリョク</t>
    </rPh>
    <rPh sb="12" eb="14">
      <t>センタク</t>
    </rPh>
    <phoneticPr fontId="76"/>
  </si>
  <si>
    <t>事業所名</t>
    <rPh sb="0" eb="3">
      <t>ジギョウショ</t>
    </rPh>
    <rPh sb="3" eb="4">
      <t>メイ</t>
    </rPh>
    <phoneticPr fontId="90"/>
  </si>
  <si>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</si>
  <si>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</si>
  <si>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90"/>
  </si>
  <si>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</si>
  <si>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</si>
  <si>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90"/>
  </si>
  <si>
    <t>合計</t>
    <rPh sb="0" eb="2">
      <t>ゴウケイ</t>
    </rPh>
    <phoneticPr fontId="76"/>
  </si>
  <si>
    <t>専従</t>
    <rPh sb="0" eb="2">
      <t>センジュウ</t>
    </rPh>
    <phoneticPr fontId="2"/>
  </si>
  <si>
    <t>兼務</t>
    <rPh sb="0" eb="2">
      <t>ケンム</t>
    </rPh>
    <phoneticPr fontId="2"/>
  </si>
  <si>
    <t>専従</t>
    <rPh sb="0" eb="2">
      <t>センジュウ</t>
    </rPh>
    <phoneticPr fontId="76"/>
  </si>
  <si>
    <t>兼務</t>
    <rPh sb="0" eb="2">
      <t>ケンム</t>
    </rPh>
    <phoneticPr fontId="76"/>
  </si>
  <si>
    <t>専従</t>
    <rPh sb="0" eb="2">
      <t>センジュウ</t>
    </rPh>
    <phoneticPr fontId="99"/>
  </si>
  <si>
    <t>兼務</t>
    <rPh sb="0" eb="2">
      <t>ケンム</t>
    </rPh>
    <phoneticPr fontId="99"/>
  </si>
  <si>
    <t>常勤</t>
    <rPh sb="0" eb="2">
      <t>ジョウキン</t>
    </rPh>
    <phoneticPr fontId="6"/>
  </si>
  <si>
    <t>非常勤</t>
    <rPh sb="0" eb="3">
      <t>ヒジョウキン</t>
    </rPh>
    <phoneticPr fontId="76"/>
  </si>
  <si>
    <t>常勤換算数</t>
    <rPh sb="0" eb="2">
      <t>ジョウキン</t>
    </rPh>
    <rPh sb="2" eb="4">
      <t>カンサン</t>
    </rPh>
    <rPh sb="4" eb="5">
      <t>スウ</t>
    </rPh>
    <phoneticPr fontId="76"/>
  </si>
  <si>
    <t>基準上必要な員数</t>
    <rPh sb="0" eb="3">
      <t>キジュンジョウ</t>
    </rPh>
    <rPh sb="3" eb="5">
      <t>ヒツヨウ</t>
    </rPh>
    <rPh sb="6" eb="8">
      <t>インスウ</t>
    </rPh>
    <phoneticPr fontId="76"/>
  </si>
  <si>
    <t>（管理者・サビ管・医師・その他職員を除く）</t>
    <rPh sb="1" eb="4">
      <t>カンリシャ</t>
    </rPh>
    <rPh sb="7" eb="8">
      <t>カン</t>
    </rPh>
    <rPh sb="9" eb="11">
      <t>イシ</t>
    </rPh>
    <rPh sb="14" eb="15">
      <t>タ</t>
    </rPh>
    <rPh sb="15" eb="17">
      <t>ショクイン</t>
    </rPh>
    <rPh sb="18" eb="19">
      <t>ノゾ</t>
    </rPh>
    <phoneticPr fontId="76"/>
  </si>
  <si>
    <t>←夜勤者がいる場合は🌙マーク</t>
    <rPh sb="1" eb="3">
      <t>ヤキン</t>
    </rPh>
    <rPh sb="3" eb="4">
      <t>シャ</t>
    </rPh>
    <rPh sb="7" eb="9">
      <t>バアイ</t>
    </rPh>
    <phoneticPr fontId="76"/>
  </si>
  <si>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</si>
  <si>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</si>
  <si>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</si>
  <si>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</si>
  <si>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</si>
  <si>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</si>
  <si>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</si>
  <si>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</si>
  <si>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</si>
  <si>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</si>
  <si>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</si>
  <si>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</si>
  <si>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</si>
  <si>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76"/>
  </si>
  <si>
    <t>□</t>
  </si>
  <si>
    <t>シフト記号</t>
    <rPh sb="3" eb="5">
      <t>キゴウ</t>
    </rPh>
    <phoneticPr fontId="76"/>
  </si>
  <si>
    <t>常勤数(４週)</t>
    <phoneticPr fontId="76"/>
  </si>
  <si>
    <t>常勤数(歴月)</t>
    <rPh sb="0" eb="2">
      <t>ジョウキン</t>
    </rPh>
    <rPh sb="2" eb="3">
      <t>スウ</t>
    </rPh>
    <rPh sb="4" eb="5">
      <t>レキ</t>
    </rPh>
    <rPh sb="5" eb="6">
      <t>ゲツ</t>
    </rPh>
    <phoneticPr fontId="76"/>
  </si>
  <si>
    <t>勤務時間計(４週)</t>
    <rPh sb="7" eb="8">
      <t>シュウ</t>
    </rPh>
    <phoneticPr fontId="76"/>
  </si>
  <si>
    <t>勤務時間計(歴月)</t>
    <rPh sb="6" eb="7">
      <t>レキ</t>
    </rPh>
    <rPh sb="7" eb="8">
      <t>ゲツ</t>
    </rPh>
    <phoneticPr fontId="76"/>
  </si>
  <si>
    <t>日中　　</t>
    <rPh sb="0" eb="2">
      <t>ニッチュウ</t>
    </rPh>
    <phoneticPr fontId="76"/>
  </si>
  <si>
    <t>夜間　　</t>
    <rPh sb="0" eb="2">
      <t>ヤカン</t>
    </rPh>
    <phoneticPr fontId="7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</si>
  <si>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0"/>
  </si>
  <si>
    <t>　(1) 「４週」・「暦月」のいずれかを選択してください。</t>
    <rPh sb="7" eb="8">
      <t>シュウ</t>
    </rPh>
    <rPh sb="11" eb="12">
      <t>レキ</t>
    </rPh>
    <rPh sb="12" eb="13">
      <t>ツキ</t>
    </rPh>
    <rPh sb="20" eb="22">
      <t>センタク</t>
    </rPh>
    <phoneticPr fontId="90"/>
  </si>
  <si>
    <t>　(2) 「予定」・「実績」のいずれかを選択してください。</t>
    <rPh sb="6" eb="8">
      <t>ヨテイ</t>
    </rPh>
    <rPh sb="11" eb="13">
      <t>ジッセキ</t>
    </rPh>
    <rPh sb="20" eb="22">
      <t>センタク</t>
    </rPh>
    <phoneticPr fontId="9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</si>
  <si>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0"/>
  </si>
  <si>
    <t>　(4) 従業者の職種を入力してください。</t>
    <rPh sb="5" eb="8">
      <t>ジュウギョウシャ</t>
    </rPh>
    <rPh sb="9" eb="11">
      <t>ショクシュ</t>
    </rPh>
    <rPh sb="12" eb="14">
      <t>ニュウリョク</t>
    </rPh>
    <phoneticPr fontId="90"/>
  </si>
  <si>
    <t xml:space="preserve"> 　　 記入の順序は、職種ごとにまとめてください。</t>
    <rPh sb="4" eb="6">
      <t>キニュウ</t>
    </rPh>
    <rPh sb="7" eb="9">
      <t>ジュンジョ</t>
    </rPh>
    <rPh sb="11" eb="13">
      <t>ショクシュ</t>
    </rPh>
    <phoneticPr fontId="9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</si>
  <si>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1"/>
  </si>
  <si>
    <t>記号</t>
    <rPh sb="0" eb="2">
      <t>キゴウ</t>
    </rPh>
    <phoneticPr fontId="90"/>
  </si>
  <si>
    <t>区分</t>
    <rPh sb="0" eb="2">
      <t>クブン</t>
    </rPh>
    <phoneticPr fontId="90"/>
  </si>
  <si>
    <t>(A)常/専</t>
    <rPh sb="3" eb="4">
      <t>ツネ</t>
    </rPh>
    <rPh sb="5" eb="6">
      <t>セン</t>
    </rPh>
    <phoneticPr fontId="76"/>
  </si>
  <si>
    <t>常勤で専従</t>
    <rPh sb="0" eb="2">
      <t>ジョウキン</t>
    </rPh>
    <rPh sb="3" eb="5">
      <t>センジュウ</t>
    </rPh>
    <phoneticPr fontId="90"/>
  </si>
  <si>
    <t>(B)常/兼</t>
    <rPh sb="3" eb="4">
      <t>ツネ</t>
    </rPh>
    <rPh sb="5" eb="6">
      <t>カ</t>
    </rPh>
    <phoneticPr fontId="76"/>
  </si>
  <si>
    <t>常勤で兼務</t>
    <rPh sb="0" eb="2">
      <t>ジョウキン</t>
    </rPh>
    <rPh sb="3" eb="5">
      <t>ケンム</t>
    </rPh>
    <phoneticPr fontId="90"/>
  </si>
  <si>
    <t>(C)非/専</t>
    <rPh sb="3" eb="4">
      <t>ヒ</t>
    </rPh>
    <rPh sb="5" eb="6">
      <t>セン</t>
    </rPh>
    <phoneticPr fontId="76"/>
  </si>
  <si>
    <t>非常勤で専従</t>
    <rPh sb="0" eb="3">
      <t>ヒジョウキン</t>
    </rPh>
    <rPh sb="4" eb="6">
      <t>センジュウ</t>
    </rPh>
    <phoneticPr fontId="90"/>
  </si>
  <si>
    <t>(D)非/兼</t>
    <rPh sb="3" eb="4">
      <t>ヒ</t>
    </rPh>
    <rPh sb="5" eb="6">
      <t>カ</t>
    </rPh>
    <phoneticPr fontId="76"/>
  </si>
  <si>
    <t>非常勤で兼務</t>
    <rPh sb="0" eb="3">
      <t>ヒジョウキン</t>
    </rPh>
    <rPh sb="4" eb="6">
      <t>ケンム</t>
    </rPh>
    <phoneticPr fontId="90"/>
  </si>
  <si>
    <t>（注）常勤・非常勤の区分について</t>
    <rPh sb="1" eb="2">
      <t>チュウ</t>
    </rPh>
    <rPh sb="3" eb="5">
      <t>ジョウキン</t>
    </rPh>
    <rPh sb="6" eb="9">
      <t>ヒジョウキン</t>
    </rPh>
    <rPh sb="10" eb="12">
      <t>クブン</t>
    </rPh>
    <phoneticPr fontId="9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</si>
  <si>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</si>
  <si>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0"/>
  </si>
  <si>
    <t>　(6) 従業者の保有する資格を入力してください。</t>
    <rPh sb="5" eb="8">
      <t>ジュウギョウシャ</t>
    </rPh>
    <rPh sb="9" eb="11">
      <t>ホユウ</t>
    </rPh>
    <rPh sb="13" eb="15">
      <t>シカク</t>
    </rPh>
    <rPh sb="16" eb="18">
      <t>ニュウリョク</t>
    </rPh>
    <phoneticPr fontId="9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</si>
  <si>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</si>
  <si>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0"/>
  </si>
  <si>
    <t>　(7) 従業者の氏名を記入してください。</t>
    <rPh sb="5" eb="8">
      <t>ジュウギョウシャ</t>
    </rPh>
    <rPh sb="9" eb="11">
      <t>シメイ</t>
    </rPh>
    <rPh sb="12" eb="14">
      <t>キニュウ</t>
    </rPh>
    <phoneticPr fontId="90"/>
  </si>
  <si>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</si>
  <si>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</si>
  <si>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</si>
  <si>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</si>
  <si>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</si>
  <si>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</si>
  <si>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0"/>
  </si>
  <si>
    <t>　　　 その他、特記事項欄としてもご活用ください。</t>
    <rPh sb="6" eb="7">
      <t>タ</t>
    </rPh>
    <rPh sb="8" eb="10">
      <t>トッキ</t>
    </rPh>
    <rPh sb="10" eb="12">
      <t>ジコウ</t>
    </rPh>
    <rPh sb="12" eb="13">
      <t>ラン</t>
    </rPh>
    <rPh sb="18" eb="20">
      <t>カツヨウ</t>
    </rPh>
    <phoneticPr fontId="5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</si>
  <si>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</si>
  <si>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9"/>
  </si>
  <si>
    <t>実績</t>
  </si>
  <si>
    <t>職種①</t>
    <rPh sb="0" eb="2">
      <t>ショクシュ</t>
    </rPh>
    <phoneticPr fontId="109"/>
  </si>
  <si>
    <t>職種②</t>
    <rPh sb="0" eb="2">
      <t>ショクシュ</t>
    </rPh>
    <phoneticPr fontId="109"/>
  </si>
  <si>
    <t>職種③</t>
    <rPh sb="0" eb="2">
      <t>ショクシュ</t>
    </rPh>
    <phoneticPr fontId="109"/>
  </si>
  <si>
    <t>職種④</t>
    <rPh sb="0" eb="2">
      <t>ショクシュ</t>
    </rPh>
    <phoneticPr fontId="109"/>
  </si>
  <si>
    <t>職種⑤</t>
    <rPh sb="0" eb="2">
      <t>ショクシュ</t>
    </rPh>
    <phoneticPr fontId="109"/>
  </si>
  <si>
    <t>職種⑥</t>
    <rPh sb="0" eb="2">
      <t>ショクシュ</t>
    </rPh>
    <phoneticPr fontId="109"/>
  </si>
  <si>
    <t>職種⑦</t>
    <rPh sb="0" eb="2">
      <t>ショクシュ</t>
    </rPh>
    <phoneticPr fontId="109"/>
  </si>
  <si>
    <t>職種⑧</t>
    <rPh sb="0" eb="2">
      <t>ショクシュ</t>
    </rPh>
    <phoneticPr fontId="109"/>
  </si>
  <si>
    <t>職種⑨</t>
    <phoneticPr fontId="109"/>
  </si>
  <si>
    <t>職種⑩</t>
    <phoneticPr fontId="109"/>
  </si>
  <si>
    <t>居宅介護</t>
    <phoneticPr fontId="2"/>
  </si>
  <si>
    <t>管理者</t>
    <rPh sb="0" eb="3">
      <t>カンリシャ</t>
    </rPh>
    <phoneticPr fontId="109"/>
  </si>
  <si>
    <t>サービス提供責任者</t>
    <rPh sb="4" eb="6">
      <t>テイキョウ</t>
    </rPh>
    <rPh sb="6" eb="9">
      <t>セキニンシャ</t>
    </rPh>
    <phoneticPr fontId="109"/>
  </si>
  <si>
    <t>従業者</t>
    <rPh sb="0" eb="3">
      <t>ジュウギョウシャ</t>
    </rPh>
    <phoneticPr fontId="109"/>
  </si>
  <si>
    <t>重度訪問介護</t>
    <rPh sb="0" eb="2">
      <t>ジュウド</t>
    </rPh>
    <rPh sb="2" eb="4">
      <t>ホウモン</t>
    </rPh>
    <rPh sb="4" eb="6">
      <t>カイゴ</t>
    </rPh>
    <phoneticPr fontId="109"/>
  </si>
  <si>
    <t>同行援護</t>
    <rPh sb="0" eb="2">
      <t>ドウコウ</t>
    </rPh>
    <rPh sb="2" eb="4">
      <t>エンゴ</t>
    </rPh>
    <phoneticPr fontId="109"/>
  </si>
  <si>
    <t>行動援護</t>
    <rPh sb="0" eb="4">
      <t>コウドウエンゴ</t>
    </rPh>
    <phoneticPr fontId="109"/>
  </si>
  <si>
    <t>サービス管理責任者</t>
    <rPh sb="4" eb="6">
      <t>カンリ</t>
    </rPh>
    <rPh sb="6" eb="9">
      <t>セキニンシャ</t>
    </rPh>
    <phoneticPr fontId="109"/>
  </si>
  <si>
    <t>医師</t>
    <rPh sb="0" eb="2">
      <t>イシ</t>
    </rPh>
    <phoneticPr fontId="109"/>
  </si>
  <si>
    <t>看護職員</t>
    <rPh sb="0" eb="4">
      <t>カンゴショクイン</t>
    </rPh>
    <phoneticPr fontId="109"/>
  </si>
  <si>
    <t>生活支援員</t>
    <rPh sb="0" eb="5">
      <t>セイカツシエンイン</t>
    </rPh>
    <phoneticPr fontId="109"/>
  </si>
  <si>
    <t>理学療法士</t>
    <rPh sb="0" eb="5">
      <t>リガクリョウホウシ</t>
    </rPh>
    <phoneticPr fontId="109"/>
  </si>
  <si>
    <t>作業療法士</t>
    <rPh sb="0" eb="5">
      <t>サギョウリョウホウシ</t>
    </rPh>
    <phoneticPr fontId="109"/>
  </si>
  <si>
    <t>言語聴覚士</t>
    <rPh sb="0" eb="2">
      <t>ゲンゴ</t>
    </rPh>
    <rPh sb="2" eb="5">
      <t>チョウカクシ</t>
    </rPh>
    <phoneticPr fontId="109"/>
  </si>
  <si>
    <t>その他職員</t>
    <rPh sb="2" eb="3">
      <t>タ</t>
    </rPh>
    <rPh sb="3" eb="5">
      <t>ショクイン</t>
    </rPh>
    <phoneticPr fontId="10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</si>
  <si>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</si>
  <si>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</si>
  <si>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</si>
  <si>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</si>
  <si>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</si>
  <si>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</si>
  <si>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</si>
  <si>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</si>
  <si>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9"/>
  </si>
  <si>
    <t>障害者支援施設</t>
    <rPh sb="0" eb="3">
      <t>ショウガイシャ</t>
    </rPh>
    <rPh sb="3" eb="5">
      <t>シエン</t>
    </rPh>
    <rPh sb="5" eb="7">
      <t>シセツ</t>
    </rPh>
    <phoneticPr fontId="2"/>
  </si>
  <si>
    <t>就労支援員</t>
    <rPh sb="0" eb="2">
      <t>シュウロウ</t>
    </rPh>
    <rPh sb="2" eb="5">
      <t>シエンイン</t>
    </rPh>
    <phoneticPr fontId="109"/>
  </si>
  <si>
    <t>職業指導員</t>
    <rPh sb="0" eb="2">
      <t>ショクギョウ</t>
    </rPh>
    <rPh sb="2" eb="4">
      <t>シドウ</t>
    </rPh>
    <rPh sb="4" eb="5">
      <t>イン</t>
    </rPh>
    <phoneticPr fontId="10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</si>
  <si>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</si>
  <si>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</si>
  <si>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9"/>
  </si>
  <si>
    <t>就労選択支援員</t>
    <rPh sb="0" eb="6">
      <t>シュウロウセンタクシエン</t>
    </rPh>
    <rPh sb="6" eb="7">
      <t>イン</t>
    </rPh>
    <phoneticPr fontId="82"/>
  </si>
  <si>
    <t>職業指導員</t>
    <rPh sb="0" eb="4">
      <t>ショクギョウシドウ</t>
    </rPh>
    <rPh sb="4" eb="5">
      <t>イン</t>
    </rPh>
    <phoneticPr fontId="109"/>
  </si>
  <si>
    <t>生活支援員</t>
    <rPh sb="0" eb="2">
      <t>セイカツ</t>
    </rPh>
    <rPh sb="2" eb="5">
      <t>シエンイン</t>
    </rPh>
    <phoneticPr fontId="109"/>
  </si>
  <si>
    <t>就労支援員</t>
    <rPh sb="0" eb="5">
      <t>シュウロウシエンイン</t>
    </rPh>
    <phoneticPr fontId="82"/>
  </si>
  <si>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</si>
  <si>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9"/>
  </si>
  <si>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</si>
  <si>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</si>
  <si>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9"/>
  </si>
  <si>
    <t>就労定着支援</t>
    <rPh sb="0" eb="2">
      <t>シュウロウ</t>
    </rPh>
    <rPh sb="2" eb="4">
      <t>テイチャク</t>
    </rPh>
    <rPh sb="4" eb="6">
      <t>シエン</t>
    </rPh>
    <phoneticPr fontId="2"/>
  </si>
  <si>
    <t>就労定着支援員</t>
    <rPh sb="0" eb="2">
      <t>シュウロウ</t>
    </rPh>
    <rPh sb="2" eb="7">
      <t>テイチャクシエンイン</t>
    </rPh>
    <phoneticPr fontId="109"/>
  </si>
  <si>
    <t>自立生活援助</t>
    <rPh sb="0" eb="2">
      <t>ジリツ</t>
    </rPh>
    <rPh sb="2" eb="4">
      <t>セイカツ</t>
    </rPh>
    <rPh sb="4" eb="6">
      <t>エンジョ</t>
    </rPh>
    <phoneticPr fontId="2"/>
  </si>
  <si>
    <t>地域生活支援員</t>
    <rPh sb="0" eb="7">
      <t>チイキセイカツシエンイン</t>
    </rPh>
    <phoneticPr fontId="109"/>
  </si>
  <si>
    <t>特定相談支援・障害児相談支援</t>
    <rPh sb="0" eb="2">
      <t>トクテイ</t>
    </rPh>
    <rPh sb="2" eb="4">
      <t>ソウダン</t>
    </rPh>
    <rPh sb="4" eb="6">
      <t>シエン</t>
    </rPh>
    <rPh sb="7" eb="10">
      <t>ショウガイジ</t>
    </rPh>
    <rPh sb="10" eb="12">
      <t>ソウダン</t>
    </rPh>
    <rPh sb="12" eb="14">
      <t>シエン</t>
    </rPh>
    <phoneticPr fontId="90"/>
  </si>
  <si>
    <t>相談支援員</t>
    <rPh sb="0" eb="2">
      <t>ソウダン</t>
    </rPh>
    <rPh sb="2" eb="5">
      <t>シエンイン</t>
    </rPh>
    <phoneticPr fontId="109"/>
  </si>
  <si>
    <t>児童発達支援・放課後等デイサービス</t>
    <rPh sb="0" eb="2">
      <t>ジドウ</t>
    </rPh>
    <rPh sb="2" eb="4">
      <t>ハッタツ</t>
    </rPh>
    <rPh sb="4" eb="6">
      <t>シエン</t>
    </rPh>
    <rPh sb="7" eb="11">
      <t>ホウカゴトウ</t>
    </rPh>
    <phoneticPr fontId="90"/>
  </si>
  <si>
    <t>児童発達支援管理責任者</t>
    <rPh sb="0" eb="2">
      <t>ジドウ</t>
    </rPh>
    <rPh sb="2" eb="6">
      <t>ハッタツシエン</t>
    </rPh>
    <rPh sb="6" eb="8">
      <t>カンリ</t>
    </rPh>
    <rPh sb="8" eb="11">
      <t>セキニンシャ</t>
    </rPh>
    <phoneticPr fontId="109"/>
  </si>
  <si>
    <t>児童指導員</t>
    <rPh sb="0" eb="2">
      <t>ジドウ</t>
    </rPh>
    <rPh sb="2" eb="5">
      <t>シドウイン</t>
    </rPh>
    <phoneticPr fontId="109"/>
  </si>
  <si>
    <t>保育士</t>
    <rPh sb="0" eb="3">
      <t>ホイクシ</t>
    </rPh>
    <phoneticPr fontId="109"/>
  </si>
  <si>
    <t>機能訓練担当職員</t>
    <rPh sb="0" eb="4">
      <t>キノウクンレン</t>
    </rPh>
    <rPh sb="4" eb="6">
      <t>タントウ</t>
    </rPh>
    <rPh sb="6" eb="8">
      <t>ショクイン</t>
    </rPh>
    <phoneticPr fontId="10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</si>
  <si>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9"/>
  </si>
  <si>
    <t>嘱託医</t>
    <rPh sb="0" eb="2">
      <t>ショクタク</t>
    </rPh>
    <phoneticPr fontId="109"/>
  </si>
  <si>
    <t>児童発達支援・児童発達支援センターであるもの</t>
    <rPh sb="0" eb="6">
      <t>ジドウハッタツシエン</t>
    </rPh>
    <rPh sb="7" eb="11">
      <t>ジドウハッタツ</t>
    </rPh>
    <rPh sb="11" eb="13">
      <t>シエン</t>
    </rPh>
    <phoneticPr fontId="109"/>
  </si>
  <si>
    <t>栄養士</t>
    <rPh sb="0" eb="3">
      <t>エイヨウシ</t>
    </rPh>
    <phoneticPr fontId="109"/>
  </si>
  <si>
    <t>調理員</t>
    <rPh sb="0" eb="3">
      <t>チョウリイン</t>
    </rPh>
    <phoneticPr fontId="109"/>
  </si>
  <si>
    <t>保育所等訪問支援</t>
    <rPh sb="0" eb="3">
      <t>ホイクショ</t>
    </rPh>
    <rPh sb="3" eb="4">
      <t>トウ</t>
    </rPh>
    <rPh sb="4" eb="6">
      <t>ホウモン</t>
    </rPh>
    <rPh sb="6" eb="8">
      <t>シエン</t>
    </rPh>
    <phoneticPr fontId="90"/>
  </si>
  <si>
    <t>訪問支援員</t>
    <rPh sb="0" eb="2">
      <t>ホウモン</t>
    </rPh>
    <rPh sb="2" eb="5">
      <t>シエンイン</t>
    </rPh>
    <phoneticPr fontId="109"/>
  </si>
  <si>
    <t>居宅訪問型児童発達支援</t>
    <rPh sb="0" eb="2">
      <t>キョタク</t>
    </rPh>
    <rPh sb="2" eb="4">
      <t>ホウモン</t>
    </rPh>
    <rPh sb="4" eb="5">
      <t>ガタ</t>
    </rPh>
    <rPh sb="5" eb="7">
      <t>ジドウ</t>
    </rPh>
    <rPh sb="7" eb="9">
      <t>ハッタツ</t>
    </rPh>
    <rPh sb="9" eb="11">
      <t>シエン</t>
    </rPh>
    <phoneticPr fontId="90"/>
  </si>
  <si>
    <t>福祉型障害児入所施設</t>
    <rPh sb="0" eb="3">
      <t>フクシガタ</t>
    </rPh>
    <rPh sb="3" eb="6">
      <t>ショウガイジ</t>
    </rPh>
    <rPh sb="6" eb="8">
      <t>ニュウショ</t>
    </rPh>
    <rPh sb="8" eb="10">
      <t>シセツ</t>
    </rPh>
    <phoneticPr fontId="90"/>
  </si>
  <si>
    <t>心理担当職員</t>
    <rPh sb="0" eb="6">
      <t>シンリタントウショクイン</t>
    </rPh>
    <phoneticPr fontId="109"/>
  </si>
  <si>
    <t>医療型障害児入所施設</t>
    <rPh sb="0" eb="2">
      <t>イリョウ</t>
    </rPh>
    <rPh sb="2" eb="3">
      <t>ガタ</t>
    </rPh>
    <rPh sb="3" eb="6">
      <t>ショウガイジ</t>
    </rPh>
    <rPh sb="6" eb="8">
      <t>ニュウショ</t>
    </rPh>
    <rPh sb="8" eb="10">
      <t>シセツ</t>
    </rPh>
    <phoneticPr fontId="90"/>
  </si>
  <si>
    <t>理学療法士
又は作業療法士</t>
    <rPh sb="0" eb="5">
      <t>リガクリョウホウシ</t>
    </rPh>
    <rPh sb="6" eb="7">
      <t>マタ</t>
    </rPh>
    <rPh sb="8" eb="13">
      <t>サギョウリョウホウシ</t>
    </rPh>
    <phoneticPr fontId="109"/>
  </si>
  <si>
    <t>職業指導員</t>
    <rPh sb="0" eb="5">
      <t>ショクギョウシドウイン</t>
    </rPh>
    <phoneticPr fontId="109"/>
  </si>
  <si>
    <t>資格種類</t>
    <rPh sb="0" eb="2">
      <t>シカク</t>
    </rPh>
    <rPh sb="2" eb="4">
      <t>シュルイ</t>
    </rPh>
    <phoneticPr fontId="90"/>
  </si>
  <si>
    <t>介護福祉士</t>
    <rPh sb="0" eb="5">
      <t>カイゴフクシシ</t>
    </rPh>
    <phoneticPr fontId="109"/>
  </si>
  <si>
    <t>社会福祉士</t>
    <rPh sb="0" eb="2">
      <t>シャカイ</t>
    </rPh>
    <rPh sb="2" eb="4">
      <t>フクシ</t>
    </rPh>
    <rPh sb="4" eb="5">
      <t>シ</t>
    </rPh>
    <phoneticPr fontId="109"/>
  </si>
  <si>
    <t>精神保健福祉士</t>
    <rPh sb="0" eb="2">
      <t>セイシン</t>
    </rPh>
    <rPh sb="2" eb="4">
      <t>ホケン</t>
    </rPh>
    <rPh sb="4" eb="7">
      <t>フクシシ</t>
    </rPh>
    <phoneticPr fontId="109"/>
  </si>
  <si>
    <t>作業療法士</t>
    <rPh sb="0" eb="5">
      <t>サギョウリョウホウシ</t>
    </rPh>
    <phoneticPr fontId="82"/>
  </si>
  <si>
    <t>公認心理士</t>
    <rPh sb="0" eb="2">
      <t>コウニン</t>
    </rPh>
    <rPh sb="2" eb="5">
      <t>シンリシ</t>
    </rPh>
    <phoneticPr fontId="109"/>
  </si>
  <si>
    <t>看護師</t>
    <rPh sb="0" eb="3">
      <t>カンゴシ</t>
    </rPh>
    <phoneticPr fontId="109"/>
  </si>
  <si>
    <t>准看護師</t>
    <rPh sb="0" eb="4">
      <t>ジュンカンゴシ</t>
    </rPh>
    <phoneticPr fontId="109"/>
  </si>
  <si>
    <t>強行（基礎）</t>
    <rPh sb="0" eb="2">
      <t>キョウコウ</t>
    </rPh>
    <rPh sb="3" eb="5">
      <t>キソ</t>
    </rPh>
    <phoneticPr fontId="109"/>
  </si>
  <si>
    <t>強行（実践）</t>
    <rPh sb="0" eb="2">
      <t>キョウコウ</t>
    </rPh>
    <rPh sb="3" eb="5">
      <t>ジッセン</t>
    </rPh>
    <phoneticPr fontId="109"/>
  </si>
  <si>
    <t>喀痰（一号）</t>
    <rPh sb="0" eb="2">
      <t>カクタン</t>
    </rPh>
    <rPh sb="3" eb="5">
      <t>イチゴウ</t>
    </rPh>
    <phoneticPr fontId="109"/>
  </si>
  <si>
    <t>喀痰（二号）</t>
    <rPh sb="0" eb="2">
      <t>カクタン</t>
    </rPh>
    <rPh sb="3" eb="5">
      <t>ニゴウ</t>
    </rPh>
    <phoneticPr fontId="76"/>
  </si>
  <si>
    <t>喀痰（三号）</t>
    <rPh sb="0" eb="2">
      <t>カクタン</t>
    </rPh>
    <rPh sb="3" eb="4">
      <t>ミ</t>
    </rPh>
    <rPh sb="4" eb="5">
      <t>ゴウ</t>
    </rPh>
    <phoneticPr fontId="76"/>
  </si>
  <si>
    <t>居宅初任者研修</t>
    <rPh sb="0" eb="2">
      <t>キョタク</t>
    </rPh>
    <rPh sb="2" eb="5">
      <t>ショニンシャ</t>
    </rPh>
    <rPh sb="5" eb="7">
      <t>ケンシュウ</t>
    </rPh>
    <phoneticPr fontId="109"/>
  </si>
  <si>
    <t>居宅基礎研修</t>
    <rPh sb="0" eb="2">
      <t>キョタク</t>
    </rPh>
    <rPh sb="2" eb="6">
      <t>キソケンシュウ</t>
    </rPh>
    <phoneticPr fontId="109"/>
  </si>
  <si>
    <t>居宅養成者研修</t>
    <rPh sb="0" eb="2">
      <t>キョタク</t>
    </rPh>
    <rPh sb="2" eb="5">
      <t>ヨウセイシャ</t>
    </rPh>
    <rPh sb="5" eb="7">
      <t>ケンシュウ</t>
    </rPh>
    <phoneticPr fontId="109"/>
  </si>
  <si>
    <t>重訪養成者研修</t>
    <rPh sb="0" eb="1">
      <t>ジュウ</t>
    </rPh>
    <rPh sb="1" eb="2">
      <t>ホウ</t>
    </rPh>
    <rPh sb="2" eb="5">
      <t>ヨウセイシャ</t>
    </rPh>
    <rPh sb="5" eb="7">
      <t>ケンシュウ</t>
    </rPh>
    <phoneticPr fontId="109"/>
  </si>
  <si>
    <t>同行養成者研修</t>
    <rPh sb="0" eb="2">
      <t>ドウコウ</t>
    </rPh>
    <rPh sb="2" eb="5">
      <t>ヨウセイシャ</t>
    </rPh>
    <rPh sb="5" eb="7">
      <t>ケンシュウ</t>
    </rPh>
    <phoneticPr fontId="109"/>
  </si>
  <si>
    <t>実務者研修修了者</t>
    <rPh sb="0" eb="3">
      <t>ジツムシャ</t>
    </rPh>
    <rPh sb="3" eb="5">
      <t>ケンシュウ</t>
    </rPh>
    <rPh sb="5" eb="8">
      <t>シュウリョウシャ</t>
    </rPh>
    <phoneticPr fontId="109"/>
  </si>
  <si>
    <t>学科修了者</t>
    <rPh sb="0" eb="2">
      <t>ガッカ</t>
    </rPh>
    <rPh sb="2" eb="5">
      <t>シュウリョウシャ</t>
    </rPh>
    <phoneticPr fontId="109"/>
  </si>
  <si>
    <t>行動援護養成者研修</t>
    <rPh sb="0" eb="4">
      <t>コウドウエンゴ</t>
    </rPh>
    <rPh sb="4" eb="9">
      <t>ヨウセイシャケンシュウ</t>
    </rPh>
    <phoneticPr fontId="109"/>
  </si>
  <si>
    <t>高次脳機能障害支援者養成研修</t>
    <rPh sb="0" eb="10">
      <t>コウジノウキノウショウガイシエンシャ</t>
    </rPh>
    <rPh sb="10" eb="14">
      <t>ヨウセイケンシュウ</t>
    </rPh>
    <phoneticPr fontId="82"/>
  </si>
  <si>
    <t>障害者ピアサポート研修</t>
    <rPh sb="0" eb="3">
      <t>ショウガイシャ</t>
    </rPh>
    <rPh sb="9" eb="11">
      <t>ケンシュウ</t>
    </rPh>
    <phoneticPr fontId="82"/>
  </si>
  <si>
    <t>職場適応援助者養成研修</t>
    <rPh sb="0" eb="7">
      <t>ショクバテキオウエンジョシャ</t>
    </rPh>
    <rPh sb="7" eb="11">
      <t>ヨウセイケンシュウ</t>
    </rPh>
    <phoneticPr fontId="82"/>
  </si>
  <si>
    <t>就労支援関係研修</t>
    <rPh sb="0" eb="4">
      <t>シュウロウシエン</t>
    </rPh>
    <rPh sb="4" eb="8">
      <t>カンケイケンシュウ</t>
    </rPh>
    <phoneticPr fontId="82"/>
  </si>
  <si>
    <t>現任研修（相談）</t>
    <rPh sb="0" eb="2">
      <t>ゲンニン</t>
    </rPh>
    <rPh sb="2" eb="4">
      <t>ケンシュウ</t>
    </rPh>
    <phoneticPr fontId="82"/>
  </si>
  <si>
    <t>主任研修（相談）</t>
    <phoneticPr fontId="82"/>
  </si>
  <si>
    <t>就労選択支援関係研修</t>
    <rPh sb="0" eb="6">
      <t>シュウロウセンタクシエン</t>
    </rPh>
    <rPh sb="6" eb="8">
      <t>カンケイ</t>
    </rPh>
    <rPh sb="8" eb="10">
      <t>ケンシュウ</t>
    </rPh>
    <phoneticPr fontId="82"/>
  </si>
  <si>
    <t>その他</t>
    <rPh sb="2" eb="3">
      <t>タ</t>
    </rPh>
    <phoneticPr fontId="109"/>
  </si>
  <si>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</si>
  <si>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</si>
  <si>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</si>
  <si>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≪要提出≫シフト記号表（勤務時間帯）</t>
    <phoneticPr fontId="76"/>
  </si>
  <si>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</si>
  <si>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</si>
  <si>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サービス管理責任者</t>
  </si>
  <si>
    <t>職業指導員</t>
  </si>
  <si>
    <t>生活支援員</t>
  </si>
  <si>
    <t>その他職員</t>
  </si>
  <si>
    <t>---</t>
  </si>
  <si>
    <t/>
  </si>
  <si>
    <t>※Grafferにて提出いただける場合はこちらをご利用ください。</t>
  </si>
  <si>
    <t>（6）</t>
    <phoneticPr fontId="2"/>
  </si>
  <si>
    <t>その他</t>
    <rPh sb="2" eb="3">
      <t>タ</t>
    </rPh>
    <phoneticPr fontId="2"/>
  </si>
  <si>
    <t>就労支援事業会計書類（別紙1～4、表1～8のうち作成対象書類）</t>
    <rPh sb="0" eb="2">
      <t>シュウロウ</t>
    </rPh>
    <rPh sb="2" eb="4">
      <t>シエン</t>
    </rPh>
    <rPh sb="4" eb="6">
      <t>ジギョウ</t>
    </rPh>
    <rPh sb="6" eb="8">
      <t>カイケイ</t>
    </rPh>
    <rPh sb="8" eb="10">
      <t>ショルイ</t>
    </rPh>
    <rPh sb="11" eb="13">
      <t>ベッシ</t>
    </rPh>
    <rPh sb="17" eb="18">
      <t>ヒョウ</t>
    </rPh>
    <rPh sb="24" eb="26">
      <t>サクセイ</t>
    </rPh>
    <rPh sb="26" eb="28">
      <t>タイショウ</t>
    </rPh>
    <rPh sb="28" eb="30">
      <t>ショルイ</t>
    </rPh>
    <phoneticPr fontId="2"/>
  </si>
  <si>
    <t>工賃（支給）規程</t>
    <phoneticPr fontId="2"/>
  </si>
  <si>
    <t>工賃支払明細書（実績：実働時間・時給・単価・数量・作業給・出勤日数・日月給・基本給等）</t>
    <phoneticPr fontId="2"/>
  </si>
  <si>
    <t>工賃向上計画</t>
    <phoneticPr fontId="2"/>
  </si>
  <si>
    <t>各種加算関係書類（算定している加算に関する根拠資料）</t>
    <rPh sb="9" eb="11">
      <t>サンテイ</t>
    </rPh>
    <rPh sb="15" eb="17">
      <t>カサン</t>
    </rPh>
    <rPh sb="18" eb="19">
      <t>カン</t>
    </rPh>
    <rPh sb="21" eb="23">
      <t>コンキョ</t>
    </rPh>
    <rPh sb="23" eb="25">
      <t>シリョウ</t>
    </rPh>
    <phoneticPr fontId="2"/>
  </si>
  <si>
    <t>施設外支援の記録・関係書類（日報等）</t>
    <rPh sb="0" eb="3">
      <t>シセツガイ</t>
    </rPh>
    <rPh sb="3" eb="5">
      <t>シエン</t>
    </rPh>
    <rPh sb="14" eb="16">
      <t>ニッポウ</t>
    </rPh>
    <rPh sb="16" eb="17">
      <t>トウ</t>
    </rPh>
    <phoneticPr fontId="2"/>
  </si>
  <si>
    <t>在宅支援の記録・関係書類（訓練メニュー、日報、週間・月間評価記録等）</t>
    <rPh sb="0" eb="2">
      <t>ザイタク</t>
    </rPh>
    <rPh sb="2" eb="4">
      <t>シエン</t>
    </rPh>
    <rPh sb="5" eb="7">
      <t>キロク</t>
    </rPh>
    <rPh sb="8" eb="10">
      <t>カンケイ</t>
    </rPh>
    <rPh sb="10" eb="12">
      <t>ショルイ</t>
    </rPh>
    <rPh sb="13" eb="15">
      <t>クンレン</t>
    </rPh>
    <rPh sb="20" eb="22">
      <t>ニッポウ</t>
    </rPh>
    <rPh sb="23" eb="25">
      <t>シュウカン</t>
    </rPh>
    <rPh sb="26" eb="28">
      <t>ゲッカン</t>
    </rPh>
    <rPh sb="28" eb="30">
      <t>ヒョウカ</t>
    </rPh>
    <rPh sb="30" eb="32">
      <t>キロク</t>
    </rPh>
    <rPh sb="32" eb="33">
      <t>トウ</t>
    </rPh>
    <phoneticPr fontId="2"/>
  </si>
  <si>
    <t>職員履歴書及び資格、経験がわかる書類（資格証等）</t>
    <rPh sb="19" eb="21">
      <t>シカク</t>
    </rPh>
    <rPh sb="21" eb="22">
      <t>ショウ</t>
    </rPh>
    <rPh sb="22" eb="23">
      <t>トウ</t>
    </rPh>
    <phoneticPr fontId="2"/>
  </si>
  <si>
    <t>サービスの提供の記録(実績記録票、その他ケース記録、日報、送迎記録等）</t>
    <rPh sb="11" eb="13">
      <t>ジッセキ</t>
    </rPh>
    <rPh sb="13" eb="15">
      <t>キロク</t>
    </rPh>
    <rPh sb="15" eb="16">
      <t>ヒョウ</t>
    </rPh>
    <rPh sb="19" eb="20">
      <t>タ</t>
    </rPh>
    <rPh sb="23" eb="25">
      <t>キロク</t>
    </rPh>
    <rPh sb="26" eb="28">
      <t>ニッポウ</t>
    </rPh>
    <rPh sb="33" eb="34">
      <t>トウ</t>
    </rPh>
    <phoneticPr fontId="2"/>
  </si>
  <si>
    <t>工賃月額計算書（事業所側で利用者全員の工賃を管理する表等）</t>
    <rPh sb="27" eb="28">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</si>
</sst>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0.0_ "/>
    <numFmt numFmtId="186" formatCode="#&quot;円&quot;"/>
    <numFmt numFmtId="187" formatCode="#&quot;件&quot;"/>
    <numFmt numFmtId="188" formatCode="[$-409]d;@"/>
    <numFmt numFmtId="189" formatCode="aaa"/>
  </numFmts>
  <fonts count="112">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9"/>
      <color indexed="81"/>
      <name val="MS P ゴシック"/>
      <family val="3"/>
      <charset val="128"/>
    </font>
    <font>
      <b/>
      <sz val="16"/>
      <color rgb="FFFF0000"/>
      <name val="ＭＳ Ｐゴシック"/>
      <family val="3"/>
      <charset val="128"/>
      <scheme val="minor"/>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3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56" fillId="0" borderId="0">
      <alignment vertical="center"/>
    </xf>
    <xf numFmtId="0" fontId="93" fillId="0" borderId="0">
      <alignment vertical="center"/>
    </xf>
  </cellStyleXfs>
  <cellXfs count="1132">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6"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0" fontId="25" fillId="24" borderId="0" xfId="0" applyFont="1" applyFill="1" applyAlignment="1">
      <alignment vertical="center" wrapText="1"/>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6" xfId="0" applyFont="1" applyFill="1" applyBorder="1" applyAlignment="1">
      <alignment horizontal="center" vertical="center" wrapText="1"/>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0" borderId="15" xfId="0" applyFont="1" applyFill="1" applyBorder="1" applyAlignment="1">
      <alignment vertical="center" wrapText="1"/>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0" fontId="25" fillId="0" borderId="14" xfId="0" applyFont="1" applyFill="1" applyBorder="1" applyAlignment="1">
      <alignment horizontal="right" vertical="center" wrapText="1"/>
    </xf>
    <xf numFmtId="0" fontId="25" fillId="26" borderId="10" xfId="0" applyFont="1" applyFill="1" applyBorder="1" applyAlignment="1" applyProtection="1">
      <alignment horizontal="center" vertical="center" wrapText="1"/>
      <protection locked="0"/>
    </xf>
    <xf numFmtId="0" fontId="25" fillId="24" borderId="18" xfId="0" applyFont="1" applyFill="1" applyBorder="1" applyAlignment="1">
      <alignment vertical="center" wrapText="1"/>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5"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6" fillId="0" borderId="0" xfId="0" applyFont="1" applyBorder="1" applyAlignment="1" applyProtection="1">
      <alignment horizontal="left" vertical="center"/>
    </xf>
    <xf numFmtId="0" fontId="37"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5" fillId="30" borderId="10" xfId="0" applyFont="1" applyFill="1" applyBorder="1" applyAlignment="1" applyProtection="1">
      <alignment horizontal="center" vertical="center" wrapText="1"/>
    </xf>
    <xf numFmtId="0" fontId="35" fillId="30" borderId="29" xfId="0" applyFont="1" applyFill="1" applyBorder="1" applyAlignment="1" applyProtection="1">
      <alignment horizontal="center" vertical="center" wrapText="1"/>
    </xf>
    <xf numFmtId="0" fontId="35"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4" fillId="24" borderId="10" xfId="0" applyFont="1" applyFill="1" applyBorder="1" applyAlignment="1" applyProtection="1">
      <alignment horizontal="center" vertical="center"/>
    </xf>
    <xf numFmtId="0" fontId="27" fillId="28" borderId="34" xfId="0" applyFont="1" applyFill="1" applyBorder="1" applyProtection="1">
      <alignment vertical="center"/>
    </xf>
    <xf numFmtId="0" fontId="27" fillId="28" borderId="26" xfId="0" applyFont="1" applyFill="1" applyBorder="1" applyProtection="1">
      <alignment vertical="center"/>
    </xf>
    <xf numFmtId="0" fontId="27" fillId="28" borderId="37" xfId="0" applyFont="1" applyFill="1" applyBorder="1" applyProtection="1">
      <alignment vertical="center"/>
    </xf>
    <xf numFmtId="0" fontId="27" fillId="28" borderId="38" xfId="0" applyFont="1" applyFill="1" applyBorder="1" applyProtection="1">
      <alignment vertical="center"/>
    </xf>
    <xf numFmtId="0" fontId="30" fillId="28" borderId="0" xfId="0" applyFont="1" applyFill="1" applyProtection="1">
      <alignment vertical="center"/>
    </xf>
    <xf numFmtId="0" fontId="27" fillId="28" borderId="0" xfId="0" applyFont="1" applyFill="1" applyBorder="1" applyProtection="1">
      <alignment vertical="center"/>
    </xf>
    <xf numFmtId="0" fontId="27" fillId="28" borderId="25" xfId="0" applyFont="1" applyFill="1" applyBorder="1" applyProtection="1">
      <alignment vertical="center"/>
    </xf>
    <xf numFmtId="0" fontId="27" fillId="28" borderId="24" xfId="0" applyFont="1" applyFill="1" applyBorder="1" applyProtection="1">
      <alignment vertical="center"/>
    </xf>
    <xf numFmtId="0" fontId="27" fillId="28" borderId="24" xfId="0" applyFont="1" applyFill="1" applyBorder="1" applyAlignment="1" applyProtection="1">
      <alignment vertical="center"/>
    </xf>
    <xf numFmtId="0" fontId="31" fillId="28" borderId="0" xfId="0" applyFont="1" applyFill="1" applyProtection="1">
      <alignment vertical="center"/>
    </xf>
    <xf numFmtId="0" fontId="34" fillId="28" borderId="0" xfId="0" applyFont="1" applyFill="1" applyProtection="1">
      <alignment vertical="center"/>
    </xf>
    <xf numFmtId="0" fontId="27" fillId="0" borderId="0" xfId="0" applyFont="1" applyProtection="1">
      <alignment vertical="center"/>
    </xf>
    <xf numFmtId="0" fontId="31" fillId="24" borderId="0" xfId="0" applyFont="1" applyFill="1" applyProtection="1">
      <alignment vertical="center"/>
    </xf>
    <xf numFmtId="0" fontId="27" fillId="24" borderId="0" xfId="0" applyFont="1" applyFill="1" applyProtection="1">
      <alignment vertical="center"/>
    </xf>
    <xf numFmtId="0" fontId="27" fillId="0" borderId="39" xfId="0" applyFont="1" applyFill="1" applyBorder="1" applyAlignment="1" applyProtection="1">
      <alignment horizontal="center" vertical="center"/>
    </xf>
    <xf numFmtId="0" fontId="27" fillId="0" borderId="0" xfId="0" applyFont="1" applyFill="1" applyProtection="1">
      <alignment vertical="center"/>
    </xf>
    <xf numFmtId="0" fontId="27" fillId="24" borderId="23" xfId="0" applyFont="1" applyFill="1" applyBorder="1" applyAlignment="1" applyProtection="1">
      <alignment vertical="center"/>
    </xf>
    <xf numFmtId="0" fontId="27" fillId="0" borderId="35" xfId="0" applyFont="1" applyBorder="1" applyAlignment="1" applyProtection="1">
      <alignment horizontal="left" vertical="center" indent="1"/>
    </xf>
    <xf numFmtId="0" fontId="27" fillId="0" borderId="24" xfId="0" applyFont="1" applyBorder="1" applyAlignment="1" applyProtection="1">
      <alignment horizontal="left" vertical="center" indent="1"/>
    </xf>
    <xf numFmtId="0" fontId="27" fillId="0" borderId="0" xfId="0" applyFont="1" applyBorder="1" applyAlignment="1" applyProtection="1">
      <alignment horizontal="left" vertical="center" indent="1"/>
    </xf>
    <xf numFmtId="0" fontId="27" fillId="27" borderId="0" xfId="0" applyFont="1" applyFill="1" applyBorder="1" applyAlignment="1" applyProtection="1">
      <alignment horizontal="right" vertical="center"/>
      <protection locked="0"/>
    </xf>
    <xf numFmtId="0" fontId="27" fillId="0" borderId="0" xfId="0" applyFont="1" applyBorder="1" applyProtection="1">
      <alignment vertical="center"/>
    </xf>
    <xf numFmtId="0" fontId="27" fillId="0" borderId="15" xfId="0" applyFont="1" applyBorder="1" applyAlignment="1" applyProtection="1">
      <alignment horizontal="center" vertical="center"/>
    </xf>
    <xf numFmtId="0" fontId="27" fillId="0" borderId="12" xfId="0" applyFont="1" applyBorder="1" applyProtection="1">
      <alignment vertical="center"/>
    </xf>
    <xf numFmtId="0" fontId="27" fillId="0" borderId="41" xfId="0" applyFont="1" applyBorder="1" applyProtection="1">
      <alignment vertical="center"/>
    </xf>
    <xf numFmtId="0" fontId="27" fillId="0" borderId="42" xfId="0" applyFont="1" applyBorder="1" applyAlignment="1" applyProtection="1">
      <alignment horizontal="center" vertical="center"/>
    </xf>
    <xf numFmtId="0" fontId="27" fillId="26" borderId="32"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xf>
    <xf numFmtId="0" fontId="27" fillId="0" borderId="43" xfId="0" applyFont="1" applyBorder="1" applyAlignment="1" applyProtection="1">
      <alignment horizontal="center" vertical="center"/>
    </xf>
    <xf numFmtId="0" fontId="27" fillId="26" borderId="10" xfId="0" applyFont="1" applyFill="1" applyBorder="1" applyAlignment="1" applyProtection="1">
      <alignment horizontal="center" vertical="center"/>
      <protection locked="0"/>
    </xf>
    <xf numFmtId="0" fontId="27" fillId="0" borderId="29" xfId="0" applyFont="1" applyBorder="1" applyAlignment="1" applyProtection="1">
      <alignment horizontal="center" vertical="center"/>
    </xf>
    <xf numFmtId="0" fontId="27" fillId="0" borderId="44" xfId="0" applyFont="1" applyBorder="1" applyAlignment="1" applyProtection="1">
      <alignment horizontal="center" vertical="center"/>
    </xf>
    <xf numFmtId="0" fontId="27" fillId="26" borderId="36" xfId="0" applyFont="1" applyFill="1" applyBorder="1" applyAlignment="1" applyProtection="1">
      <alignment horizontal="center" vertical="center"/>
      <protection locked="0"/>
    </xf>
    <xf numFmtId="0" fontId="27" fillId="0" borderId="45" xfId="0" applyFont="1" applyBorder="1" applyAlignment="1" applyProtection="1">
      <alignment horizontal="center" vertical="center"/>
    </xf>
    <xf numFmtId="0" fontId="27" fillId="26" borderId="16" xfId="0" applyFont="1" applyFill="1" applyBorder="1" applyAlignment="1" applyProtection="1">
      <alignment horizontal="center" vertical="center"/>
      <protection locked="0"/>
    </xf>
    <xf numFmtId="0" fontId="27" fillId="0" borderId="46" xfId="0" applyFont="1" applyBorder="1" applyAlignment="1" applyProtection="1">
      <alignment horizontal="center" vertical="center"/>
    </xf>
    <xf numFmtId="0" fontId="27" fillId="0" borderId="27" xfId="0" applyFont="1" applyBorder="1" applyProtection="1">
      <alignment vertical="center"/>
    </xf>
    <xf numFmtId="0" fontId="27" fillId="0" borderId="23"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4" xfId="0" applyFont="1" applyFill="1" applyBorder="1" applyProtection="1">
      <alignment vertical="center"/>
    </xf>
    <xf numFmtId="0" fontId="27" fillId="0" borderId="25" xfId="0" applyFont="1" applyFill="1" applyBorder="1" applyProtection="1">
      <alignment vertical="center"/>
    </xf>
    <xf numFmtId="0" fontId="27" fillId="0" borderId="35" xfId="0" applyFont="1" applyFill="1" applyBorder="1" applyProtection="1">
      <alignment vertical="center"/>
    </xf>
    <xf numFmtId="0" fontId="27" fillId="0" borderId="24" xfId="0" applyFont="1" applyFill="1" applyBorder="1" applyAlignment="1" applyProtection="1">
      <alignment horizontal="center" vertical="center"/>
    </xf>
    <xf numFmtId="0" fontId="27" fillId="0" borderId="0" xfId="0" applyFont="1" applyFill="1" applyBorder="1" applyProtection="1">
      <alignment vertical="center"/>
    </xf>
    <xf numFmtId="0" fontId="27" fillId="0" borderId="34" xfId="0" applyFont="1" applyFill="1" applyBorder="1" applyProtection="1">
      <alignment vertical="center"/>
    </xf>
    <xf numFmtId="0" fontId="27" fillId="0" borderId="15" xfId="0" applyFont="1" applyFill="1" applyBorder="1" applyAlignment="1" applyProtection="1">
      <alignment horizontal="center" vertical="center"/>
    </xf>
    <xf numFmtId="0" fontId="27" fillId="0" borderId="12" xfId="0" applyFont="1" applyFill="1" applyBorder="1" applyProtection="1">
      <alignment vertical="center"/>
    </xf>
    <xf numFmtId="0" fontId="27" fillId="0" borderId="28" xfId="0" applyFont="1" applyFill="1" applyBorder="1" applyProtection="1">
      <alignment vertical="center"/>
    </xf>
    <xf numFmtId="0" fontId="27" fillId="0" borderId="11" xfId="0" applyFont="1" applyFill="1" applyBorder="1" applyProtection="1">
      <alignment vertical="center"/>
    </xf>
    <xf numFmtId="0" fontId="27" fillId="0" borderId="47" xfId="0" applyFont="1" applyFill="1" applyBorder="1" applyProtection="1">
      <alignment vertical="center"/>
    </xf>
    <xf numFmtId="0" fontId="27" fillId="0" borderId="48" xfId="0" applyFont="1" applyFill="1" applyBorder="1" applyProtection="1">
      <alignment vertical="center"/>
    </xf>
    <xf numFmtId="0" fontId="27" fillId="0" borderId="13" xfId="0" applyFont="1" applyFill="1" applyBorder="1" applyProtection="1">
      <alignment vertical="center"/>
    </xf>
    <xf numFmtId="0" fontId="27" fillId="0" borderId="49" xfId="0" applyFont="1" applyFill="1" applyBorder="1" applyProtection="1">
      <alignment vertical="center"/>
    </xf>
    <xf numFmtId="0" fontId="27" fillId="0" borderId="0" xfId="0" applyFont="1" applyFill="1" applyBorder="1" applyAlignment="1" applyProtection="1">
      <alignment horizontal="center" vertical="center"/>
    </xf>
    <xf numFmtId="0" fontId="27" fillId="0" borderId="40" xfId="0" applyFont="1" applyFill="1" applyBorder="1" applyAlignment="1" applyProtection="1">
      <alignment horizontal="left" vertical="center"/>
    </xf>
    <xf numFmtId="0" fontId="27" fillId="0" borderId="50" xfId="0" applyFont="1" applyFill="1" applyBorder="1" applyAlignment="1" applyProtection="1">
      <alignment horizontal="left" vertical="center"/>
    </xf>
    <xf numFmtId="3" fontId="27" fillId="0" borderId="41" xfId="0" applyNumberFormat="1" applyFont="1" applyFill="1" applyBorder="1" applyAlignment="1" applyProtection="1">
      <alignment horizontal="left" vertical="center"/>
    </xf>
    <xf numFmtId="0" fontId="27" fillId="0" borderId="38" xfId="0" applyFont="1" applyFill="1" applyBorder="1" applyProtection="1">
      <alignment vertical="center"/>
    </xf>
    <xf numFmtId="0" fontId="27" fillId="0" borderId="51" xfId="0" applyFont="1" applyFill="1" applyBorder="1" applyProtection="1">
      <alignment vertical="center"/>
    </xf>
    <xf numFmtId="0" fontId="27" fillId="0" borderId="52" xfId="0" applyFont="1" applyFill="1" applyBorder="1" applyAlignment="1" applyProtection="1">
      <alignment horizontal="left" vertical="center"/>
    </xf>
    <xf numFmtId="0" fontId="27" fillId="0" borderId="38" xfId="0" applyFont="1" applyFill="1" applyBorder="1" applyAlignment="1" applyProtection="1">
      <alignment horizontal="left" vertical="center"/>
    </xf>
    <xf numFmtId="3" fontId="27" fillId="0" borderId="0" xfId="0" applyNumberFormat="1" applyFont="1" applyFill="1" applyBorder="1" applyAlignment="1" applyProtection="1">
      <alignment horizontal="left" vertical="center"/>
    </xf>
    <xf numFmtId="3" fontId="27" fillId="0" borderId="11" xfId="0" applyNumberFormat="1" applyFont="1" applyFill="1" applyBorder="1" applyAlignment="1" applyProtection="1">
      <alignment horizontal="right" vertical="center"/>
    </xf>
    <xf numFmtId="0" fontId="27" fillId="0" borderId="42"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36"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27" xfId="0" applyFont="1" applyFill="1" applyBorder="1" applyProtection="1">
      <alignment vertical="center"/>
    </xf>
    <xf numFmtId="0" fontId="27" fillId="0" borderId="37" xfId="0" applyFont="1" applyFill="1" applyBorder="1" applyProtection="1">
      <alignment vertical="center"/>
    </xf>
    <xf numFmtId="0" fontId="27" fillId="0" borderId="26" xfId="0" applyFont="1" applyFill="1" applyBorder="1" applyProtection="1">
      <alignment vertical="center"/>
    </xf>
    <xf numFmtId="0" fontId="27" fillId="0" borderId="35" xfId="0" applyFont="1" applyFill="1" applyBorder="1" applyAlignment="1" applyProtection="1">
      <alignment horizontal="center" vertical="center"/>
    </xf>
    <xf numFmtId="0" fontId="27" fillId="0" borderId="53" xfId="0" applyFont="1" applyFill="1" applyBorder="1" applyProtection="1">
      <alignment vertical="center"/>
    </xf>
    <xf numFmtId="0" fontId="27" fillId="26" borderId="39" xfId="0" applyFont="1" applyFill="1" applyBorder="1" applyAlignment="1" applyProtection="1">
      <alignment horizontal="center" vertical="center"/>
      <protection locked="0"/>
    </xf>
    <xf numFmtId="0" fontId="27" fillId="28" borderId="13" xfId="0" applyFont="1" applyFill="1" applyBorder="1" applyProtection="1">
      <alignment vertical="center"/>
    </xf>
    <xf numFmtId="0" fontId="27" fillId="28" borderId="49" xfId="0" applyFont="1" applyFill="1" applyBorder="1" applyProtection="1">
      <alignment vertical="center"/>
    </xf>
    <xf numFmtId="0" fontId="27" fillId="24" borderId="0" xfId="0" applyFont="1" applyFill="1">
      <alignment vertical="center"/>
    </xf>
    <xf numFmtId="0" fontId="38" fillId="0" borderId="0" xfId="46" applyFont="1" applyBorder="1" applyAlignment="1">
      <alignment vertical="center"/>
    </xf>
    <xf numFmtId="0" fontId="24" fillId="0" borderId="0" xfId="46" applyFont="1">
      <alignment vertical="center"/>
    </xf>
    <xf numFmtId="0" fontId="24" fillId="0" borderId="54" xfId="46" applyNumberFormat="1" applyFont="1" applyBorder="1" applyAlignment="1">
      <alignment horizontal="center" vertical="center"/>
    </xf>
    <xf numFmtId="0" fontId="36" fillId="0" borderId="49" xfId="46" applyNumberFormat="1" applyFont="1" applyFill="1" applyBorder="1" applyAlignment="1">
      <alignment horizontal="center" vertical="center"/>
    </xf>
    <xf numFmtId="0" fontId="36" fillId="0" borderId="41" xfId="46" applyNumberFormat="1" applyFont="1" applyFill="1" applyBorder="1" applyAlignment="1">
      <alignment horizontal="center" vertical="center"/>
    </xf>
    <xf numFmtId="0" fontId="36" fillId="0" borderId="55" xfId="46" applyNumberFormat="1" applyFont="1" applyFill="1" applyBorder="1" applyAlignment="1">
      <alignment horizontal="center" vertical="center"/>
    </xf>
    <xf numFmtId="0" fontId="36" fillId="0" borderId="55"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6"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7"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8"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55"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8" fillId="28" borderId="0" xfId="46" applyFont="1" applyFill="1" applyBorder="1" applyAlignment="1">
      <alignment horizontal="center" vertical="center"/>
    </xf>
    <xf numFmtId="0" fontId="24" fillId="28" borderId="59" xfId="46" quotePrefix="1" applyFont="1" applyFill="1" applyBorder="1" applyAlignment="1">
      <alignment horizontal="center" vertical="center"/>
    </xf>
    <xf numFmtId="0" fontId="24" fillId="28" borderId="47"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60"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9"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9" fillId="28" borderId="0" xfId="46" applyFont="1" applyFill="1">
      <alignment vertical="center"/>
    </xf>
    <xf numFmtId="0" fontId="24" fillId="28" borderId="0" xfId="46" applyFont="1" applyFill="1" applyBorder="1" applyAlignment="1">
      <alignment horizontal="right" vertical="center"/>
    </xf>
    <xf numFmtId="0" fontId="24" fillId="28" borderId="0" xfId="46" applyFont="1" applyFill="1" applyAlignment="1">
      <alignment horizontal="right" vertical="center"/>
    </xf>
    <xf numFmtId="0" fontId="24" fillId="28" borderId="0" xfId="46" applyFont="1" applyFill="1" applyAlignment="1">
      <alignment horizontal="left" vertical="center" shrinkToFit="1"/>
    </xf>
    <xf numFmtId="0" fontId="24" fillId="0" borderId="35" xfId="46" applyFont="1" applyBorder="1">
      <alignment vertical="center"/>
    </xf>
    <xf numFmtId="181" fontId="36" fillId="28" borderId="49" xfId="46" quotePrefix="1" applyNumberFormat="1" applyFont="1" applyFill="1" applyBorder="1" applyAlignment="1">
      <alignment horizontal="center" vertical="center"/>
    </xf>
    <xf numFmtId="181" fontId="36" fillId="28" borderId="13" xfId="46" quotePrefix="1" applyNumberFormat="1" applyFont="1" applyFill="1" applyBorder="1" applyAlignment="1">
      <alignment horizontal="center" vertical="center"/>
    </xf>
    <xf numFmtId="0" fontId="24" fillId="27" borderId="47" xfId="46" quotePrefix="1" applyFont="1" applyFill="1" applyBorder="1" applyAlignment="1">
      <alignment horizontal="center" vertical="center"/>
    </xf>
    <xf numFmtId="0" fontId="24" fillId="0" borderId="62" xfId="46" applyNumberFormat="1" applyFont="1" applyBorder="1" applyAlignment="1">
      <alignment horizontal="center" vertical="center"/>
    </xf>
    <xf numFmtId="0" fontId="24" fillId="0" borderId="63" xfId="46" applyNumberFormat="1" applyFont="1" applyBorder="1" applyAlignment="1">
      <alignment horizontal="center" vertical="center"/>
    </xf>
    <xf numFmtId="38" fontId="36" fillId="0" borderId="39" xfId="33" applyFont="1" applyFill="1" applyBorder="1" applyAlignment="1">
      <alignment horizontal="center" vertical="center"/>
    </xf>
    <xf numFmtId="38" fontId="36" fillId="0" borderId="64" xfId="33" applyFont="1" applyFill="1" applyBorder="1" applyAlignment="1">
      <alignment horizontal="center" vertical="center"/>
    </xf>
    <xf numFmtId="0" fontId="33"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6" fillId="0" borderId="55" xfId="46" applyNumberFormat="1" applyFont="1" applyFill="1" applyBorder="1" applyAlignment="1">
      <alignment horizontal="center" vertical="center"/>
    </xf>
    <xf numFmtId="0" fontId="24" fillId="0" borderId="10" xfId="46" applyFont="1" applyBorder="1" applyAlignment="1">
      <alignment horizontal="center" vertical="center"/>
    </xf>
    <xf numFmtId="0" fontId="36"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protection locked="0"/>
    </xf>
    <xf numFmtId="0" fontId="44"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4" fillId="28" borderId="0" xfId="0" applyFont="1" applyFill="1" applyAlignment="1">
      <alignment vertical="center" wrapText="1"/>
    </xf>
    <xf numFmtId="0" fontId="4" fillId="24" borderId="29" xfId="0" applyFont="1" applyFill="1" applyBorder="1" applyAlignment="1">
      <alignment horizontal="center" vertical="center"/>
    </xf>
    <xf numFmtId="0" fontId="45" fillId="28" borderId="0" xfId="0" applyFont="1" applyFill="1" applyProtection="1">
      <alignment vertical="center"/>
    </xf>
    <xf numFmtId="0" fontId="24" fillId="28" borderId="0" xfId="46" applyFont="1" applyFill="1" applyAlignment="1">
      <alignment horizontal="left" vertical="center" shrinkToFit="1"/>
    </xf>
    <xf numFmtId="0" fontId="43"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0" fillId="28" borderId="0" xfId="0" applyFill="1" applyAlignment="1">
      <alignment vertical="center"/>
    </xf>
    <xf numFmtId="0" fontId="46" fillId="24" borderId="0" xfId="49" applyFont="1" applyFill="1" applyAlignment="1">
      <alignment vertical="center"/>
    </xf>
    <xf numFmtId="0" fontId="47" fillId="24" borderId="0" xfId="49" applyFont="1" applyFill="1">
      <alignment vertical="center"/>
    </xf>
    <xf numFmtId="0" fontId="6" fillId="24" borderId="0" xfId="49" applyFont="1" applyFill="1" applyBorder="1" applyAlignment="1">
      <alignment horizontal="center" vertical="center"/>
    </xf>
    <xf numFmtId="0" fontId="6" fillId="24" borderId="0" xfId="49" applyFont="1" applyFill="1" applyBorder="1">
      <alignment vertical="center"/>
    </xf>
    <xf numFmtId="0" fontId="6" fillId="24" borderId="12" xfId="49" applyFont="1" applyFill="1" applyBorder="1" applyAlignment="1">
      <alignment horizontal="center" vertical="center"/>
    </xf>
    <xf numFmtId="0" fontId="6" fillId="24" borderId="60" xfId="49" applyFont="1" applyFill="1" applyBorder="1" applyAlignment="1">
      <alignment horizontal="center" vertical="center"/>
    </xf>
    <xf numFmtId="0" fontId="50" fillId="24" borderId="81" xfId="49" applyFont="1" applyFill="1" applyBorder="1" applyAlignment="1">
      <alignment horizontal="center" vertical="center"/>
    </xf>
    <xf numFmtId="0" fontId="50" fillId="24" borderId="20" xfId="49" applyFont="1" applyFill="1" applyBorder="1" applyAlignment="1">
      <alignment horizontal="center" vertical="center"/>
    </xf>
    <xf numFmtId="0" fontId="50" fillId="24" borderId="83" xfId="49" applyFont="1" applyFill="1" applyBorder="1" applyAlignment="1">
      <alignment horizontal="center" vertical="center"/>
    </xf>
    <xf numFmtId="0" fontId="50" fillId="24" borderId="84" xfId="49" applyFont="1" applyFill="1" applyBorder="1" applyAlignment="1">
      <alignment horizontal="center" vertical="center"/>
    </xf>
    <xf numFmtId="0" fontId="50" fillId="24" borderId="24" xfId="49" applyFont="1" applyFill="1" applyBorder="1" applyAlignment="1">
      <alignment horizontal="center" vertical="center"/>
    </xf>
    <xf numFmtId="0" fontId="50" fillId="24" borderId="25" xfId="49" applyFont="1" applyFill="1" applyBorder="1" applyAlignment="1">
      <alignment horizontal="center" vertical="center"/>
    </xf>
    <xf numFmtId="0" fontId="50" fillId="24" borderId="80" xfId="49" applyFont="1" applyFill="1" applyBorder="1" applyAlignment="1">
      <alignment horizontal="center" vertical="center"/>
    </xf>
    <xf numFmtId="0" fontId="50" fillId="24" borderId="50" xfId="49" applyFont="1" applyFill="1" applyBorder="1" applyAlignment="1">
      <alignment horizontal="center" vertical="center"/>
    </xf>
    <xf numFmtId="0" fontId="50" fillId="24" borderId="41" xfId="49" applyFont="1" applyFill="1" applyBorder="1" applyAlignment="1">
      <alignment horizontal="center" vertical="center"/>
    </xf>
    <xf numFmtId="0" fontId="6" fillId="24" borderId="29" xfId="49" applyFont="1" applyFill="1" applyBorder="1" applyAlignment="1">
      <alignment vertical="center"/>
    </xf>
    <xf numFmtId="0" fontId="46" fillId="24" borderId="29" xfId="49" applyFont="1" applyFill="1" applyBorder="1" applyAlignment="1">
      <alignment horizontal="center" vertical="center"/>
    </xf>
    <xf numFmtId="185" fontId="6" fillId="24" borderId="0" xfId="49" applyNumberFormat="1" applyFont="1" applyFill="1" applyBorder="1" applyAlignment="1">
      <alignment vertical="center"/>
    </xf>
    <xf numFmtId="0" fontId="46" fillId="24" borderId="0" xfId="49" applyFont="1" applyFill="1" applyBorder="1" applyAlignment="1">
      <alignment horizontal="center" vertical="center"/>
    </xf>
    <xf numFmtId="185" fontId="46" fillId="24" borderId="0" xfId="49" applyNumberFormat="1" applyFont="1" applyFill="1" applyBorder="1" applyAlignment="1">
      <alignment vertical="center"/>
    </xf>
    <xf numFmtId="0" fontId="47" fillId="24" borderId="0" xfId="49" applyFont="1" applyFill="1" applyAlignment="1">
      <alignment vertical="center" textRotation="255" shrinkToFit="1"/>
    </xf>
    <xf numFmtId="0" fontId="47" fillId="24" borderId="0" xfId="49" applyFont="1" applyFill="1" applyBorder="1" applyAlignment="1">
      <alignment vertical="center"/>
    </xf>
    <xf numFmtId="185" fontId="46" fillId="24" borderId="0" xfId="49" applyNumberFormat="1" applyFont="1" applyFill="1" applyBorder="1" applyAlignment="1">
      <alignment horizontal="center" vertical="center"/>
    </xf>
    <xf numFmtId="0" fontId="6" fillId="24" borderId="0" xfId="49" applyFont="1" applyFill="1" applyBorder="1" applyAlignment="1">
      <alignment vertical="center" wrapText="1"/>
    </xf>
    <xf numFmtId="0" fontId="51" fillId="24" borderId="0" xfId="49" applyFont="1" applyFill="1" applyAlignment="1">
      <alignment horizontal="left" vertical="center"/>
    </xf>
    <xf numFmtId="0" fontId="51" fillId="24" borderId="0" xfId="49" applyFont="1" applyFill="1" applyAlignment="1">
      <alignment horizontal="left" vertical="top"/>
    </xf>
    <xf numFmtId="0" fontId="51" fillId="24" borderId="0" xfId="49" applyFont="1" applyFill="1" applyAlignment="1">
      <alignment vertical="top"/>
    </xf>
    <xf numFmtId="0" fontId="51" fillId="24" borderId="0" xfId="49" applyFont="1" applyFill="1" applyAlignment="1">
      <alignment vertical="top" wrapText="1"/>
    </xf>
    <xf numFmtId="0" fontId="51" fillId="24" borderId="0" xfId="49" applyFont="1" applyFill="1" applyAlignment="1">
      <alignment vertical="center"/>
    </xf>
    <xf numFmtId="0" fontId="47" fillId="24" borderId="0" xfId="49" applyFont="1" applyFill="1" applyAlignment="1">
      <alignment vertical="center"/>
    </xf>
    <xf numFmtId="0" fontId="47" fillId="24" borderId="0" xfId="49" applyFont="1" applyFill="1" applyAlignment="1">
      <alignment vertical="center" shrinkToFit="1"/>
    </xf>
    <xf numFmtId="0" fontId="6" fillId="24" borderId="0" xfId="49" applyFont="1" applyFill="1" applyAlignment="1">
      <alignment vertical="center"/>
    </xf>
    <xf numFmtId="0" fontId="46" fillId="24" borderId="0" xfId="49" applyFont="1" applyFill="1" applyBorder="1" applyAlignment="1">
      <alignment horizontal="left" vertical="center"/>
    </xf>
    <xf numFmtId="185" fontId="46" fillId="24" borderId="0" xfId="49" applyNumberFormat="1" applyFont="1" applyFill="1" applyBorder="1" applyAlignment="1">
      <alignment horizontal="left" vertical="center"/>
    </xf>
    <xf numFmtId="0" fontId="39" fillId="28" borderId="0" xfId="46" applyFont="1" applyFill="1" applyBorder="1" applyAlignment="1">
      <alignment horizontal="left" vertical="center"/>
    </xf>
    <xf numFmtId="0" fontId="33" fillId="28" borderId="0" xfId="46" quotePrefix="1" applyFont="1" applyFill="1" applyAlignment="1">
      <alignment horizontal="right" vertical="center"/>
    </xf>
    <xf numFmtId="0" fontId="33" fillId="28" borderId="0" xfId="46" applyFont="1" applyFill="1" applyBorder="1">
      <alignment vertical="center"/>
    </xf>
    <xf numFmtId="0" fontId="53" fillId="28" borderId="0" xfId="46" applyFont="1" applyFill="1">
      <alignment vertical="center"/>
    </xf>
    <xf numFmtId="0" fontId="33" fillId="28" borderId="0" xfId="46" applyFont="1" applyFill="1">
      <alignment vertical="center"/>
    </xf>
    <xf numFmtId="0" fontId="33" fillId="28" borderId="0" xfId="46" applyFont="1" applyFill="1" applyAlignment="1">
      <alignment vertical="center"/>
    </xf>
    <xf numFmtId="0" fontId="56" fillId="24" borderId="0" xfId="51" applyFont="1" applyFill="1">
      <alignment vertical="center"/>
    </xf>
    <xf numFmtId="0" fontId="56" fillId="24" borderId="0" xfId="51" applyFill="1" applyAlignment="1">
      <alignment horizontal="right" vertical="center"/>
    </xf>
    <xf numFmtId="0" fontId="56" fillId="24" borderId="0" xfId="51" applyFill="1" applyBorder="1" applyAlignment="1">
      <alignment horizontal="right" vertical="center"/>
    </xf>
    <xf numFmtId="0" fontId="56" fillId="24" borderId="0" xfId="51" applyFill="1" applyBorder="1" applyAlignment="1">
      <alignment horizontal="center" vertical="center"/>
    </xf>
    <xf numFmtId="0" fontId="57" fillId="24" borderId="0" xfId="51" applyFont="1" applyFill="1" applyBorder="1">
      <alignment vertical="center"/>
    </xf>
    <xf numFmtId="0" fontId="56" fillId="24" borderId="29" xfId="51" applyFill="1" applyBorder="1" applyAlignment="1">
      <alignment horizontal="center" vertical="center"/>
    </xf>
    <xf numFmtId="0" fontId="56" fillId="24" borderId="10" xfId="51" applyFont="1" applyFill="1" applyBorder="1" applyAlignment="1">
      <alignment horizontal="center" vertical="center"/>
    </xf>
    <xf numFmtId="0" fontId="56" fillId="24" borderId="37" xfId="51" applyFill="1" applyBorder="1" applyAlignment="1">
      <alignment horizontal="center" vertical="center"/>
    </xf>
    <xf numFmtId="0" fontId="56" fillId="24" borderId="37" xfId="51" applyFill="1" applyBorder="1">
      <alignment vertical="center"/>
    </xf>
    <xf numFmtId="0" fontId="56" fillId="24" borderId="29" xfId="51" applyFill="1" applyBorder="1" applyAlignment="1">
      <alignment horizontal="center" vertical="center" shrinkToFit="1"/>
    </xf>
    <xf numFmtId="0" fontId="60" fillId="24" borderId="29" xfId="51" applyFont="1" applyFill="1" applyBorder="1" applyAlignment="1">
      <alignment horizontal="center" vertical="center"/>
    </xf>
    <xf numFmtId="184" fontId="56" fillId="24" borderId="0" xfId="51" applyNumberFormat="1" applyFill="1" applyBorder="1" applyAlignment="1">
      <alignment horizontal="right" vertical="center"/>
    </xf>
    <xf numFmtId="186" fontId="56" fillId="24" borderId="10" xfId="51" applyNumberFormat="1" applyFont="1" applyFill="1" applyBorder="1">
      <alignment vertical="center"/>
    </xf>
    <xf numFmtId="0" fontId="27" fillId="0" borderId="81" xfId="0" applyFont="1" applyBorder="1" applyProtection="1">
      <alignment vertical="center"/>
    </xf>
    <xf numFmtId="0" fontId="27" fillId="0" borderId="20" xfId="0" applyFont="1" applyBorder="1" applyAlignment="1" applyProtection="1">
      <alignment horizontal="center"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61"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56" fillId="24" borderId="10" xfId="51" applyNumberFormat="1" applyFont="1" applyFill="1" applyBorder="1">
      <alignment vertical="center"/>
    </xf>
    <xf numFmtId="0" fontId="0" fillId="28" borderId="0" xfId="0" applyFill="1" applyAlignment="1">
      <alignment horizontal="center" vertical="center"/>
    </xf>
    <xf numFmtId="0" fontId="5" fillId="0" borderId="11" xfId="0" applyFont="1" applyBorder="1" applyAlignment="1">
      <alignment horizontal="left"/>
    </xf>
    <xf numFmtId="0" fontId="65" fillId="0" borderId="11" xfId="0" applyFont="1" applyBorder="1" applyAlignment="1">
      <alignment horizontal="center" vertical="center"/>
    </xf>
    <xf numFmtId="0" fontId="62" fillId="34" borderId="10"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justify" vertical="center" wrapText="1"/>
    </xf>
    <xf numFmtId="0" fontId="66" fillId="34" borderId="10" xfId="0" applyFont="1" applyFill="1" applyBorder="1" applyAlignment="1">
      <alignment horizontal="justify" vertical="center" wrapText="1"/>
    </xf>
    <xf numFmtId="0" fontId="64" fillId="0" borderId="10" xfId="0" applyFont="1" applyBorder="1" applyAlignment="1">
      <alignment horizontal="center" vertical="center" wrapText="1"/>
    </xf>
    <xf numFmtId="0" fontId="64" fillId="0" borderId="10" xfId="0" applyFont="1" applyFill="1" applyBorder="1" applyAlignment="1">
      <alignment horizontal="center" vertical="center" wrapText="1"/>
    </xf>
    <xf numFmtId="0" fontId="64" fillId="34" borderId="87" xfId="0" applyFont="1" applyFill="1" applyBorder="1" applyAlignment="1">
      <alignment vertical="center" wrapText="1"/>
    </xf>
    <xf numFmtId="179" fontId="69" fillId="34" borderId="88" xfId="0" applyNumberFormat="1" applyFont="1" applyFill="1" applyBorder="1" applyAlignment="1">
      <alignment vertical="center" wrapText="1"/>
    </xf>
    <xf numFmtId="0" fontId="64" fillId="34" borderId="89" xfId="0" applyFont="1" applyFill="1" applyBorder="1" applyAlignment="1">
      <alignment vertical="center" wrapText="1"/>
    </xf>
    <xf numFmtId="0" fontId="69" fillId="34" borderId="90" xfId="0" applyFont="1" applyFill="1" applyBorder="1" applyAlignment="1">
      <alignment vertical="center" wrapText="1"/>
    </xf>
    <xf numFmtId="0" fontId="64" fillId="0" borderId="91" xfId="0" applyFont="1" applyFill="1" applyBorder="1" applyAlignment="1">
      <alignment vertical="center" wrapText="1"/>
    </xf>
    <xf numFmtId="0" fontId="64" fillId="0" borderId="56" xfId="0" applyFont="1" applyFill="1" applyBorder="1" applyAlignment="1">
      <alignment vertical="center" wrapText="1"/>
    </xf>
    <xf numFmtId="0" fontId="70" fillId="0" borderId="95" xfId="0" applyFont="1" applyFill="1" applyBorder="1" applyAlignment="1">
      <alignment horizontal="left" vertical="center" wrapText="1"/>
    </xf>
    <xf numFmtId="0" fontId="64" fillId="0" borderId="96" xfId="0" applyFont="1" applyFill="1" applyBorder="1" applyAlignment="1">
      <alignment horizontal="left" vertical="center" wrapText="1"/>
    </xf>
    <xf numFmtId="0" fontId="64" fillId="0" borderId="99" xfId="0" applyFont="1" applyFill="1" applyBorder="1" applyAlignment="1">
      <alignment vertical="top" wrapText="1"/>
    </xf>
    <xf numFmtId="0" fontId="64" fillId="0" borderId="101" xfId="0" applyFont="1" applyFill="1" applyBorder="1" applyAlignment="1">
      <alignment horizontal="left" vertical="top" wrapText="1"/>
    </xf>
    <xf numFmtId="0" fontId="64" fillId="34" borderId="100" xfId="0" applyFont="1" applyFill="1" applyBorder="1" applyAlignment="1">
      <alignment vertical="center" wrapText="1"/>
    </xf>
    <xf numFmtId="179" fontId="69" fillId="34" borderId="102" xfId="0" applyNumberFormat="1" applyFont="1" applyFill="1" applyBorder="1" applyAlignment="1">
      <alignment vertical="center" wrapText="1"/>
    </xf>
    <xf numFmtId="0" fontId="64" fillId="0" borderId="102" xfId="0" applyFont="1" applyFill="1" applyBorder="1" applyAlignment="1">
      <alignment vertical="top" wrapText="1"/>
    </xf>
    <xf numFmtId="0" fontId="64" fillId="0" borderId="56" xfId="0" applyFont="1" applyFill="1" applyBorder="1" applyAlignment="1">
      <alignment vertical="top" wrapText="1"/>
    </xf>
    <xf numFmtId="0" fontId="64" fillId="0" borderId="16" xfId="0" applyFont="1" applyFill="1" applyBorder="1" applyAlignment="1">
      <alignment vertical="center" wrapText="1"/>
    </xf>
    <xf numFmtId="0" fontId="64" fillId="0" borderId="104" xfId="0" applyFont="1" applyFill="1" applyBorder="1" applyAlignment="1">
      <alignment vertical="top" wrapText="1"/>
    </xf>
    <xf numFmtId="0" fontId="64" fillId="0" borderId="32" xfId="0" applyFont="1" applyFill="1" applyBorder="1" applyAlignment="1">
      <alignment vertical="top" wrapText="1"/>
    </xf>
    <xf numFmtId="0" fontId="64" fillId="0" borderId="46" xfId="0" applyFont="1" applyFill="1" applyBorder="1" applyAlignment="1">
      <alignment vertical="center" wrapText="1"/>
    </xf>
    <xf numFmtId="0" fontId="69" fillId="0" borderId="27" xfId="0" applyFont="1" applyBorder="1" applyAlignment="1">
      <alignment vertical="center" wrapText="1"/>
    </xf>
    <xf numFmtId="0" fontId="64" fillId="0" borderId="36" xfId="0" applyFont="1" applyFill="1" applyBorder="1" applyAlignment="1">
      <alignment vertical="center" wrapText="1"/>
    </xf>
    <xf numFmtId="179" fontId="69" fillId="34" borderId="90" xfId="0" applyNumberFormat="1" applyFont="1" applyFill="1" applyBorder="1" applyAlignment="1">
      <alignment vertical="center" wrapText="1"/>
    </xf>
    <xf numFmtId="0" fontId="64" fillId="0" borderId="31" xfId="0" applyFont="1" applyFill="1" applyBorder="1" applyAlignment="1">
      <alignment vertical="top" wrapText="1"/>
    </xf>
    <xf numFmtId="0" fontId="69" fillId="0" borderId="27" xfId="0" applyFont="1" applyFill="1" applyBorder="1" applyAlignment="1">
      <alignment vertical="center" wrapText="1"/>
    </xf>
    <xf numFmtId="0" fontId="64" fillId="34" borderId="97" xfId="0" applyFont="1" applyFill="1" applyBorder="1" applyAlignment="1">
      <alignment vertical="center" wrapText="1"/>
    </xf>
    <xf numFmtId="179" fontId="69" fillId="34" borderId="98" xfId="0" applyNumberFormat="1" applyFont="1" applyFill="1" applyBorder="1" applyAlignment="1">
      <alignment vertical="center" wrapText="1"/>
    </xf>
    <xf numFmtId="0" fontId="64" fillId="0" borderId="105" xfId="0" applyFont="1" applyFill="1" applyBorder="1" applyAlignment="1">
      <alignment vertical="center" wrapText="1"/>
    </xf>
    <xf numFmtId="0" fontId="64" fillId="34" borderId="28" xfId="0" applyFont="1" applyFill="1" applyBorder="1" applyAlignment="1">
      <alignment vertical="center" wrapText="1"/>
    </xf>
    <xf numFmtId="179" fontId="69" fillId="34" borderId="57" xfId="0" applyNumberFormat="1" applyFont="1" applyFill="1" applyBorder="1" applyAlignment="1">
      <alignment vertical="center" wrapText="1"/>
    </xf>
    <xf numFmtId="0" fontId="63" fillId="0" borderId="56" xfId="0" applyFont="1" applyBorder="1" applyAlignment="1">
      <alignment horizontal="left" vertical="top" wrapText="1"/>
    </xf>
    <xf numFmtId="0" fontId="64" fillId="0" borderId="104" xfId="0" applyFont="1" applyFill="1" applyBorder="1" applyAlignment="1">
      <alignment horizontal="left" vertical="top" wrapText="1"/>
    </xf>
    <xf numFmtId="0" fontId="64" fillId="0" borderId="105" xfId="0" applyFont="1" applyFill="1" applyBorder="1" applyAlignment="1">
      <alignment horizontal="left" vertical="top" wrapText="1"/>
    </xf>
    <xf numFmtId="0" fontId="64" fillId="34" borderId="37" xfId="0" applyFont="1" applyFill="1" applyBorder="1" applyAlignment="1">
      <alignment vertical="center" wrapText="1"/>
    </xf>
    <xf numFmtId="179" fontId="69" fillId="34" borderId="56" xfId="0" applyNumberFormat="1" applyFont="1" applyFill="1" applyBorder="1" applyAlignment="1">
      <alignment vertical="center" wrapText="1"/>
    </xf>
    <xf numFmtId="0" fontId="64" fillId="0" borderId="106" xfId="0" applyFont="1" applyFill="1" applyBorder="1" applyAlignment="1">
      <alignment horizontal="left" vertical="top" wrapText="1"/>
    </xf>
    <xf numFmtId="0" fontId="64" fillId="0" borderId="31" xfId="0" applyFont="1" applyFill="1" applyBorder="1" applyAlignment="1">
      <alignment horizontal="left" vertical="top" wrapText="1"/>
    </xf>
    <xf numFmtId="0" fontId="73" fillId="0" borderId="0" xfId="0" applyFont="1" applyAlignment="1">
      <alignment horizontal="justify" vertical="center"/>
    </xf>
    <xf numFmtId="0" fontId="0" fillId="24" borderId="0" xfId="0" applyFont="1" applyFill="1" applyBorder="1" applyAlignment="1">
      <alignment horizontal="left" vertical="center"/>
    </xf>
    <xf numFmtId="0" fontId="34" fillId="32" borderId="10" xfId="0" applyFont="1" applyFill="1" applyBorder="1" applyAlignment="1">
      <alignment horizontal="center" vertical="center" wrapText="1"/>
    </xf>
    <xf numFmtId="0" fontId="6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64" fillId="0" borderId="100"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6" fillId="24" borderId="0" xfId="49" applyFont="1" applyFill="1" applyBorder="1" applyAlignment="1">
      <alignment vertical="center"/>
    </xf>
    <xf numFmtId="0" fontId="4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110" xfId="0" applyFill="1" applyBorder="1" applyAlignment="1">
      <alignment horizontal="center" vertical="center"/>
    </xf>
    <xf numFmtId="179" fontId="0" fillId="27" borderId="110" xfId="0" applyNumberFormat="1" applyFill="1" applyBorder="1" applyAlignment="1">
      <alignment vertical="center"/>
    </xf>
    <xf numFmtId="179" fontId="0" fillId="27" borderId="110" xfId="0" applyNumberFormat="1" applyFill="1" applyBorder="1" applyAlignment="1">
      <alignment horizontal="center" vertical="center"/>
    </xf>
    <xf numFmtId="0" fontId="0" fillId="28" borderId="114" xfId="0" applyFill="1" applyBorder="1" applyAlignment="1">
      <alignment horizontal="center" vertical="center"/>
    </xf>
    <xf numFmtId="179" fontId="0" fillId="27" borderId="114" xfId="0" applyNumberFormat="1" applyFill="1" applyBorder="1" applyAlignment="1">
      <alignment vertical="center"/>
    </xf>
    <xf numFmtId="179" fontId="0" fillId="27" borderId="114"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75" fillId="28" borderId="0" xfId="46" applyFont="1" applyFill="1" applyAlignment="1">
      <alignment horizontal="left" vertical="center"/>
    </xf>
    <xf numFmtId="0" fontId="77" fillId="28" borderId="0" xfId="46" applyFont="1" applyFill="1" applyAlignment="1">
      <alignment vertical="center" shrinkToFit="1"/>
    </xf>
    <xf numFmtId="0" fontId="45" fillId="28" borderId="0" xfId="46" applyFont="1" applyFill="1" applyAlignment="1">
      <alignment horizontal="center" vertical="center"/>
    </xf>
    <xf numFmtId="0" fontId="45"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8" fillId="28" borderId="0" xfId="46" applyFont="1" applyFill="1" applyAlignment="1">
      <alignment horizontal="center" vertical="center"/>
    </xf>
    <xf numFmtId="0" fontId="79" fillId="28" borderId="0" xfId="46" applyFont="1" applyFill="1" applyAlignment="1">
      <alignment horizontal="center" vertical="center"/>
    </xf>
    <xf numFmtId="0" fontId="78" fillId="28" borderId="0" xfId="46" applyFont="1" applyFill="1" applyAlignment="1">
      <alignment horizontal="left" vertical="center"/>
    </xf>
    <xf numFmtId="0" fontId="78" fillId="28" borderId="0" xfId="46" applyFont="1" applyFill="1">
      <alignment vertical="center"/>
    </xf>
    <xf numFmtId="0" fontId="80" fillId="35" borderId="0" xfId="46" applyFont="1" applyFill="1" applyAlignment="1">
      <alignment horizontal="center" vertical="center" shrinkToFit="1"/>
    </xf>
    <xf numFmtId="0" fontId="32" fillId="35" borderId="0" xfId="46" applyFont="1" applyFill="1" applyAlignment="1">
      <alignment vertical="center" shrinkToFit="1"/>
    </xf>
    <xf numFmtId="0" fontId="81" fillId="28" borderId="0" xfId="46" applyFont="1" applyFill="1" applyAlignment="1">
      <alignment horizontal="center" vertical="center"/>
    </xf>
    <xf numFmtId="0" fontId="83" fillId="28" borderId="0" xfId="46" applyFont="1" applyFill="1" applyAlignment="1">
      <alignment horizontal="center" vertical="center" shrinkToFit="1"/>
    </xf>
    <xf numFmtId="0" fontId="83"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84" fillId="35" borderId="0" xfId="46" applyFont="1" applyFill="1" applyAlignment="1">
      <alignment horizontal="center" vertical="center" shrinkToFit="1"/>
    </xf>
    <xf numFmtId="178" fontId="78" fillId="28" borderId="0" xfId="46" applyNumberFormat="1" applyFont="1" applyFill="1" applyAlignment="1">
      <alignment horizontal="center" vertical="center"/>
    </xf>
    <xf numFmtId="0" fontId="85"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77" fillId="35" borderId="0" xfId="46" applyFont="1" applyFill="1" applyAlignment="1">
      <alignment horizontal="center" vertical="center" shrinkToFit="1"/>
    </xf>
    <xf numFmtId="0" fontId="84" fillId="28" borderId="0" xfId="46" applyFont="1" applyFill="1" applyAlignment="1">
      <alignment horizontal="center" vertical="center" shrinkToFit="1"/>
    </xf>
    <xf numFmtId="0" fontId="75" fillId="28" borderId="0" xfId="46" applyFont="1" applyFill="1">
      <alignment vertical="center"/>
    </xf>
    <xf numFmtId="0" fontId="86" fillId="28" borderId="0" xfId="46" applyFont="1" applyFill="1" applyAlignment="1">
      <alignment horizontal="center" vertical="center" shrinkToFit="1"/>
    </xf>
    <xf numFmtId="0" fontId="32" fillId="28" borderId="26" xfId="46" applyFont="1" applyFill="1" applyBorder="1" applyAlignment="1">
      <alignment horizontal="center" vertical="center" shrinkToFit="1"/>
    </xf>
    <xf numFmtId="0" fontId="32" fillId="28" borderId="26" xfId="46" applyFont="1" applyFill="1" applyBorder="1" applyAlignment="1">
      <alignment vertical="center" shrinkToFit="1"/>
    </xf>
    <xf numFmtId="0" fontId="32" fillId="28" borderId="0" xfId="46" applyFont="1" applyFill="1" applyAlignment="1">
      <alignment vertical="center" shrinkToFit="1"/>
    </xf>
    <xf numFmtId="0" fontId="32"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77" fillId="28" borderId="0" xfId="46" applyFont="1" applyFill="1" applyAlignment="1">
      <alignment horizontal="center" vertical="center" shrinkToFit="1"/>
    </xf>
    <xf numFmtId="0" fontId="77"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8"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77" fillId="28" borderId="0" xfId="46" applyFont="1" applyFill="1" applyAlignment="1" applyProtection="1">
      <alignment horizontal="center" vertical="center" shrinkToFit="1"/>
      <protection locked="0"/>
    </xf>
    <xf numFmtId="0" fontId="77" fillId="28" borderId="0" xfId="46" applyFont="1" applyFill="1" applyAlignment="1" applyProtection="1">
      <alignment horizontal="right" vertical="center"/>
      <protection locked="0"/>
    </xf>
    <xf numFmtId="0" fontId="33"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77" fillId="29" borderId="29" xfId="46" applyFont="1" applyFill="1" applyBorder="1" applyAlignment="1">
      <alignment vertical="center" shrinkToFit="1"/>
    </xf>
    <xf numFmtId="0" fontId="77" fillId="29" borderId="15" xfId="46" applyFont="1" applyFill="1" applyBorder="1" applyAlignment="1">
      <alignment vertical="center" shrinkToFit="1"/>
    </xf>
    <xf numFmtId="0" fontId="87" fillId="29" borderId="12" xfId="46" applyFont="1" applyFill="1" applyBorder="1" applyAlignment="1">
      <alignment horizontal="center" vertical="center" shrinkToFit="1"/>
    </xf>
    <xf numFmtId="0" fontId="77"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8"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9" fillId="0" borderId="0" xfId="49" applyFont="1" applyAlignment="1">
      <alignment horizontal="left" vertical="center"/>
    </xf>
    <xf numFmtId="0" fontId="47" fillId="0" borderId="0" xfId="49" applyFont="1" applyAlignment="1">
      <alignment vertical="center" textRotation="255" shrinkToFit="1"/>
    </xf>
    <xf numFmtId="0" fontId="6" fillId="0" borderId="0" xfId="49" applyFont="1" applyAlignment="1">
      <alignment horizontal="left" vertical="center"/>
    </xf>
    <xf numFmtId="0" fontId="51" fillId="0" borderId="0" xfId="49" applyFont="1" applyAlignment="1">
      <alignment horizontal="left" vertical="center"/>
    </xf>
    <xf numFmtId="0" fontId="51" fillId="0" borderId="0" xfId="49" applyFont="1">
      <alignment vertical="center"/>
    </xf>
    <xf numFmtId="0" fontId="33" fillId="0" borderId="0" xfId="46" applyFont="1">
      <alignment vertical="center"/>
    </xf>
    <xf numFmtId="0" fontId="51" fillId="0" borderId="0" xfId="49" applyFont="1" applyAlignment="1">
      <alignment horizontal="right" vertical="center"/>
    </xf>
    <xf numFmtId="0" fontId="91" fillId="0" borderId="0" xfId="49" applyFont="1">
      <alignment vertical="center"/>
    </xf>
    <xf numFmtId="0" fontId="91" fillId="0" borderId="0" xfId="49" applyFont="1" applyAlignment="1">
      <alignment vertical="center" wrapText="1"/>
    </xf>
    <xf numFmtId="0" fontId="51" fillId="0" borderId="0" xfId="49" applyFont="1" applyAlignment="1">
      <alignment horizontal="center" vertical="center"/>
    </xf>
    <xf numFmtId="0" fontId="47" fillId="0" borderId="0" xfId="49" applyFont="1">
      <alignment vertical="center"/>
    </xf>
    <xf numFmtId="0" fontId="92" fillId="0" borderId="0" xfId="46" applyFont="1">
      <alignment vertical="center"/>
    </xf>
    <xf numFmtId="0" fontId="93" fillId="0" borderId="0" xfId="46" applyFont="1">
      <alignment vertical="center"/>
    </xf>
    <xf numFmtId="0" fontId="93" fillId="0" borderId="0" xfId="46" applyFont="1" applyAlignment="1">
      <alignment horizontal="right" vertical="center"/>
    </xf>
    <xf numFmtId="0" fontId="93" fillId="38" borderId="0" xfId="46" applyFont="1" applyFill="1" applyProtection="1">
      <alignment vertical="center"/>
      <protection locked="0"/>
    </xf>
    <xf numFmtId="0" fontId="47" fillId="0" borderId="0" xfId="49" applyFont="1" applyAlignment="1">
      <alignment vertical="center" wrapText="1"/>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49" applyFont="1" applyBorder="1">
      <alignment vertical="center"/>
    </xf>
    <xf numFmtId="0" fontId="91" fillId="0" borderId="0" xfId="52" applyFont="1" applyAlignment="1">
      <alignment horizontal="center" vertical="center"/>
    </xf>
    <xf numFmtId="0" fontId="91" fillId="0" borderId="0" xfId="52" applyFont="1" applyAlignment="1">
      <alignment horizontal="center" vertical="center" wrapText="1"/>
    </xf>
    <xf numFmtId="0" fontId="91" fillId="0" borderId="0" xfId="49" applyFont="1" applyAlignment="1">
      <alignment horizontal="center" vertical="center" wrapText="1"/>
    </xf>
    <xf numFmtId="188" fontId="91" fillId="0" borderId="10" xfId="49" applyNumberFormat="1" applyFont="1" applyBorder="1">
      <alignment vertical="center"/>
    </xf>
    <xf numFmtId="189" fontId="91" fillId="0" borderId="10" xfId="49" applyNumberFormat="1" applyFont="1" applyBorder="1">
      <alignment vertical="center"/>
    </xf>
    <xf numFmtId="0" fontId="91" fillId="40" borderId="16" xfId="49" applyFont="1" applyFill="1" applyBorder="1" applyAlignment="1" applyProtection="1">
      <alignment vertical="center" shrinkToFit="1"/>
      <protection locked="0"/>
    </xf>
    <xf numFmtId="0" fontId="99" fillId="0" borderId="16" xfId="49" applyFont="1" applyBorder="1" applyAlignment="1">
      <alignment horizontal="center" vertical="center"/>
    </xf>
    <xf numFmtId="0" fontId="91" fillId="41" borderId="10" xfId="49" applyFont="1" applyFill="1" applyBorder="1" applyAlignment="1" applyProtection="1">
      <alignment horizontal="right" vertical="center"/>
      <protection locked="0"/>
    </xf>
    <xf numFmtId="0" fontId="91" fillId="0" borderId="30" xfId="49" applyFont="1" applyBorder="1">
      <alignment vertical="center"/>
    </xf>
    <xf numFmtId="0" fontId="91" fillId="40" borderId="36" xfId="49" applyFont="1" applyFill="1" applyBorder="1" applyAlignment="1" applyProtection="1">
      <alignment vertical="center" shrinkToFit="1"/>
      <protection locked="0"/>
    </xf>
    <xf numFmtId="0" fontId="99" fillId="35" borderId="36" xfId="49" applyFont="1" applyFill="1" applyBorder="1" applyAlignment="1">
      <alignment horizontal="center" vertical="center"/>
    </xf>
    <xf numFmtId="1" fontId="91" fillId="28" borderId="10" xfId="49" applyNumberFormat="1" applyFont="1" applyFill="1" applyBorder="1" applyAlignment="1">
      <alignment horizontal="right" vertical="center"/>
    </xf>
    <xf numFmtId="0" fontId="91" fillId="0" borderId="104" xfId="49" applyFont="1" applyBorder="1">
      <alignment vertical="center"/>
    </xf>
    <xf numFmtId="0" fontId="101" fillId="42" borderId="32" xfId="49" applyFont="1" applyFill="1" applyBorder="1" applyAlignment="1">
      <alignment horizontal="center" vertical="center"/>
    </xf>
    <xf numFmtId="0" fontId="91" fillId="28" borderId="10" xfId="49" applyFont="1" applyFill="1" applyBorder="1" applyAlignment="1">
      <alignment horizontal="right" vertical="center"/>
    </xf>
    <xf numFmtId="0" fontId="91" fillId="0" borderId="31" xfId="49" applyFont="1" applyBorder="1">
      <alignment vertical="center"/>
    </xf>
    <xf numFmtId="0" fontId="91" fillId="0" borderId="10" xfId="49" applyFont="1" applyBorder="1" applyAlignment="1">
      <alignment horizontal="right" vertical="center"/>
    </xf>
    <xf numFmtId="0" fontId="51" fillId="0" borderId="0" xfId="49" applyFont="1" applyAlignment="1" applyProtection="1">
      <alignment horizontal="center" vertical="center"/>
      <protection locked="0"/>
    </xf>
    <xf numFmtId="0" fontId="91" fillId="37" borderId="0" xfId="49" applyFont="1" applyFill="1" applyAlignment="1" applyProtection="1">
      <alignment horizontal="center" vertical="center"/>
      <protection locked="0"/>
    </xf>
    <xf numFmtId="0" fontId="51" fillId="37" borderId="0" xfId="49" applyFont="1" applyFill="1" applyAlignment="1" applyProtection="1">
      <alignment horizontal="center" vertical="center"/>
      <protection locked="0"/>
    </xf>
    <xf numFmtId="0" fontId="91" fillId="40" borderId="0" xfId="49" applyFont="1" applyFill="1" applyAlignment="1" applyProtection="1">
      <alignment horizontal="center" vertical="center" shrinkToFit="1"/>
      <protection locked="0"/>
    </xf>
    <xf numFmtId="0" fontId="91" fillId="38" borderId="0" xfId="49" applyFont="1" applyFill="1" applyAlignment="1" applyProtection="1">
      <alignment horizontal="center" vertical="center"/>
      <protection locked="0"/>
    </xf>
    <xf numFmtId="0" fontId="101" fillId="42" borderId="0" xfId="49" applyFont="1" applyFill="1" applyAlignment="1" applyProtection="1">
      <alignment horizontal="center" vertical="center"/>
      <protection locked="0"/>
    </xf>
    <xf numFmtId="0" fontId="91" fillId="28" borderId="0" xfId="49" applyFont="1" applyFill="1" applyAlignment="1" applyProtection="1">
      <alignment horizontal="right" vertical="center"/>
      <protection locked="0"/>
    </xf>
    <xf numFmtId="0" fontId="91" fillId="0" borderId="0" xfId="49" applyFont="1" applyAlignment="1" applyProtection="1">
      <alignment horizontal="center" vertical="center"/>
      <protection locked="0"/>
    </xf>
    <xf numFmtId="176" fontId="91" fillId="0" borderId="0" xfId="49" applyNumberFormat="1" applyFont="1" applyAlignment="1" applyProtection="1">
      <alignment horizontal="center" vertical="center"/>
      <protection locked="0"/>
    </xf>
    <xf numFmtId="0" fontId="51" fillId="38" borderId="0" xfId="49" applyFont="1" applyFill="1" applyAlignment="1" applyProtection="1">
      <alignment horizontal="center" vertical="center"/>
      <protection locked="0"/>
    </xf>
    <xf numFmtId="0" fontId="100" fillId="0" borderId="0" xfId="49" applyFont="1" applyAlignment="1" applyProtection="1">
      <alignment horizontal="center" vertical="center" wrapText="1"/>
      <protection locked="0"/>
    </xf>
    <xf numFmtId="0" fontId="91" fillId="0" borderId="0" xfId="49" applyFont="1" applyProtection="1">
      <alignment vertical="center"/>
      <protection locked="0"/>
    </xf>
    <xf numFmtId="0" fontId="102" fillId="0" borderId="0" xfId="49" applyFont="1" applyAlignment="1" applyProtection="1">
      <alignment horizontal="center" vertical="center"/>
      <protection locked="0"/>
    </xf>
    <xf numFmtId="0" fontId="102" fillId="0" borderId="0" xfId="52" applyFont="1" applyAlignment="1" applyProtection="1">
      <alignment horizontal="center" vertical="center"/>
      <protection locked="0"/>
    </xf>
    <xf numFmtId="0" fontId="102" fillId="0" borderId="0" xfId="49" applyFont="1" applyProtection="1">
      <alignment vertical="center"/>
      <protection locked="0"/>
    </xf>
    <xf numFmtId="0" fontId="103" fillId="0" borderId="0" xfId="52" applyFont="1" applyAlignment="1" applyProtection="1">
      <alignment horizontal="center" vertical="center"/>
      <protection locked="0"/>
    </xf>
    <xf numFmtId="0" fontId="103" fillId="0" borderId="0" xfId="49" applyFont="1" applyProtection="1">
      <alignment vertical="center"/>
      <protection locked="0"/>
    </xf>
    <xf numFmtId="0" fontId="103" fillId="0" borderId="0" xfId="49" applyFont="1" applyAlignment="1" applyProtection="1">
      <alignment horizontal="center" vertical="center"/>
      <protection locked="0"/>
    </xf>
    <xf numFmtId="0" fontId="51" fillId="0" borderId="0" xfId="49" applyFont="1" applyProtection="1">
      <alignment vertical="center"/>
      <protection locked="0"/>
    </xf>
    <xf numFmtId="0" fontId="47" fillId="0" borderId="0" xfId="49" applyFont="1" applyProtection="1">
      <alignment vertical="center"/>
      <protection locked="0"/>
    </xf>
    <xf numFmtId="0" fontId="91" fillId="0" borderId="0" xfId="49" applyFont="1" applyAlignment="1" applyProtection="1">
      <alignment vertical="center" wrapText="1"/>
      <protection locked="0"/>
    </xf>
    <xf numFmtId="0" fontId="91" fillId="0" borderId="0" xfId="49" applyFont="1" applyAlignment="1" applyProtection="1">
      <alignment horizontal="left" vertical="center"/>
      <protection locked="0"/>
    </xf>
    <xf numFmtId="0" fontId="51" fillId="0" borderId="0" xfId="49" applyFont="1" applyAlignment="1" applyProtection="1">
      <alignment horizontal="left" vertical="center"/>
      <protection locked="0"/>
    </xf>
    <xf numFmtId="0" fontId="91" fillId="0" borderId="0" xfId="49" applyFont="1" applyAlignment="1" applyProtection="1">
      <alignment vertical="center" textRotation="255" shrinkToFit="1"/>
      <protection locked="0"/>
    </xf>
    <xf numFmtId="0" fontId="91" fillId="0" borderId="10" xfId="49" applyFont="1" applyBorder="1" applyAlignment="1" applyProtection="1">
      <alignment horizontal="center" vertical="center"/>
      <protection locked="0"/>
    </xf>
    <xf numFmtId="0" fontId="91" fillId="0" borderId="10" xfId="49" applyFont="1" applyBorder="1" applyAlignment="1" applyProtection="1">
      <alignment vertical="center" shrinkToFit="1"/>
      <protection locked="0"/>
    </xf>
    <xf numFmtId="0" fontId="47" fillId="0" borderId="0" xfId="49" applyFont="1" applyAlignment="1" applyProtection="1">
      <alignment vertical="center" textRotation="255" shrinkToFit="1"/>
      <protection locked="0"/>
    </xf>
    <xf numFmtId="0" fontId="103" fillId="0" borderId="0" xfId="49" applyFont="1" applyAlignment="1">
      <alignment horizontal="center" vertical="center"/>
    </xf>
    <xf numFmtId="0" fontId="24" fillId="33" borderId="125" xfId="46" applyFill="1" applyBorder="1">
      <alignment vertical="center"/>
    </xf>
    <xf numFmtId="0" fontId="24" fillId="33" borderId="126" xfId="46" applyFill="1" applyBorder="1">
      <alignment vertical="center"/>
    </xf>
    <xf numFmtId="0" fontId="24" fillId="33" borderId="127" xfId="46" applyFill="1" applyBorder="1">
      <alignment vertical="center"/>
    </xf>
    <xf numFmtId="0" fontId="24" fillId="0" borderId="0" xfId="46">
      <alignment vertical="center"/>
    </xf>
    <xf numFmtId="0" fontId="24" fillId="33" borderId="128" xfId="46" applyFill="1" applyBorder="1">
      <alignment vertical="center"/>
    </xf>
    <xf numFmtId="0" fontId="24" fillId="33" borderId="129" xfId="46" applyFill="1" applyBorder="1">
      <alignment vertical="center"/>
    </xf>
    <xf numFmtId="0" fontId="24" fillId="33" borderId="0" xfId="46" applyFill="1">
      <alignment vertical="center"/>
    </xf>
    <xf numFmtId="0" fontId="24" fillId="33" borderId="130" xfId="46" applyFill="1" applyBorder="1">
      <alignment vertical="center"/>
    </xf>
    <xf numFmtId="0" fontId="27" fillId="33" borderId="128" xfId="46" applyFont="1" applyFill="1" applyBorder="1">
      <alignment vertical="center"/>
    </xf>
    <xf numFmtId="0" fontId="27" fillId="33" borderId="129" xfId="46" applyFont="1" applyFill="1" applyBorder="1">
      <alignment vertical="center"/>
    </xf>
    <xf numFmtId="0" fontId="27" fillId="33" borderId="130" xfId="46" applyFont="1" applyFill="1" applyBorder="1">
      <alignment vertical="center"/>
    </xf>
    <xf numFmtId="0" fontId="24" fillId="33" borderId="131" xfId="46" applyFill="1" applyBorder="1">
      <alignment vertical="center"/>
    </xf>
    <xf numFmtId="0" fontId="27" fillId="33" borderId="132" xfId="46" applyFont="1" applyFill="1" applyBorder="1">
      <alignment vertical="center"/>
    </xf>
    <xf numFmtId="0" fontId="27" fillId="33" borderId="133" xfId="46" applyFont="1" applyFill="1" applyBorder="1">
      <alignment vertical="center"/>
    </xf>
    <xf numFmtId="0" fontId="27" fillId="33" borderId="133" xfId="46" applyFont="1" applyFill="1" applyBorder="1" applyAlignment="1">
      <alignment vertical="center" wrapText="1"/>
    </xf>
    <xf numFmtId="0" fontId="24" fillId="33" borderId="133" xfId="46" applyFill="1" applyBorder="1">
      <alignment vertical="center"/>
    </xf>
    <xf numFmtId="0" fontId="24" fillId="33" borderId="134" xfId="46" applyFill="1" applyBorder="1">
      <alignment vertical="center"/>
    </xf>
    <xf numFmtId="0" fontId="27" fillId="43" borderId="132" xfId="46" applyFont="1" applyFill="1" applyBorder="1">
      <alignment vertical="center"/>
    </xf>
    <xf numFmtId="0" fontId="27" fillId="43" borderId="133" xfId="46" applyFont="1" applyFill="1" applyBorder="1">
      <alignment vertical="center"/>
    </xf>
    <xf numFmtId="0" fontId="24" fillId="43" borderId="133" xfId="46" applyFill="1" applyBorder="1">
      <alignment vertical="center"/>
    </xf>
    <xf numFmtId="0" fontId="24" fillId="43" borderId="135" xfId="46" applyFill="1" applyBorder="1">
      <alignment vertical="center"/>
    </xf>
    <xf numFmtId="0" fontId="27" fillId="43" borderId="136" xfId="46" applyFont="1" applyFill="1" applyBorder="1">
      <alignment vertical="center"/>
    </xf>
    <xf numFmtId="0" fontId="27" fillId="43" borderId="137" xfId="46" applyFont="1" applyFill="1" applyBorder="1">
      <alignment vertical="center"/>
    </xf>
    <xf numFmtId="0" fontId="27" fillId="43" borderId="138" xfId="46" applyFont="1" applyFill="1" applyBorder="1">
      <alignment vertical="center"/>
    </xf>
    <xf numFmtId="0" fontId="91" fillId="40" borderId="32" xfId="49" applyFont="1" applyFill="1" applyBorder="1" applyAlignment="1" applyProtection="1">
      <alignment vertical="center" shrinkToFit="1"/>
      <protection locked="0"/>
    </xf>
    <xf numFmtId="0" fontId="59" fillId="24" borderId="0" xfId="51" applyFont="1" applyFill="1">
      <alignment vertical="center"/>
    </xf>
    <xf numFmtId="0" fontId="36" fillId="28" borderId="0" xfId="46" applyFont="1" applyFill="1" applyAlignment="1">
      <alignment horizontal="left" vertical="center"/>
    </xf>
    <xf numFmtId="0" fontId="45" fillId="28" borderId="0" xfId="46" applyFont="1" applyFill="1" applyAlignment="1">
      <alignment vertical="center"/>
    </xf>
    <xf numFmtId="0" fontId="45" fillId="28" borderId="0" xfId="46" applyFont="1" applyFill="1" applyAlignment="1">
      <alignment horizontal="right" vertical="center"/>
    </xf>
    <xf numFmtId="0" fontId="36" fillId="28" borderId="0" xfId="46" applyFont="1" applyFill="1" applyAlignment="1">
      <alignment vertical="center"/>
    </xf>
    <xf numFmtId="0" fontId="25" fillId="24" borderId="0" xfId="0" applyFont="1" applyFill="1" applyBorder="1" applyAlignment="1">
      <alignment horizontal="center" vertical="center" wrapText="1"/>
    </xf>
    <xf numFmtId="0" fontId="41" fillId="24" borderId="13" xfId="0" applyFont="1" applyFill="1" applyBorder="1" applyAlignment="1">
      <alignment horizontal="left" vertical="center"/>
    </xf>
    <xf numFmtId="179" fontId="0" fillId="24" borderId="0" xfId="0" applyNumberFormat="1" applyFont="1" applyFill="1" applyBorder="1" applyAlignment="1">
      <alignment horizontal="center" vertical="center"/>
    </xf>
    <xf numFmtId="179" fontId="0" fillId="0" borderId="16" xfId="0" applyNumberFormat="1" applyFont="1" applyFill="1" applyBorder="1" applyAlignment="1">
      <alignment horizontal="center" vertical="center" shrinkToFit="1"/>
    </xf>
    <xf numFmtId="179" fontId="0" fillId="26" borderId="16" xfId="0" applyNumberFormat="1" applyFont="1" applyFill="1" applyBorder="1" applyAlignment="1" applyProtection="1">
      <alignment horizontal="center" vertical="center" shrinkToFit="1"/>
      <protection locked="0"/>
    </xf>
    <xf numFmtId="179" fontId="0" fillId="26" borderId="10" xfId="0" applyNumberFormat="1" applyFont="1" applyFill="1" applyBorder="1" applyAlignment="1" applyProtection="1">
      <alignment horizontal="center" vertical="center" shrinkToFit="1"/>
      <protection locked="0"/>
    </xf>
    <xf numFmtId="179" fontId="0" fillId="24" borderId="0" xfId="0" applyNumberFormat="1" applyFont="1" applyFill="1" applyAlignment="1">
      <alignment horizontal="center" vertical="center"/>
    </xf>
    <xf numFmtId="0" fontId="111" fillId="24" borderId="13" xfId="0" applyFont="1" applyFill="1" applyBorder="1" applyAlignment="1">
      <alignment horizontal="left" vertical="center"/>
    </xf>
    <xf numFmtId="0" fontId="25" fillId="26" borderId="21" xfId="0" applyFont="1" applyFill="1" applyBorder="1" applyAlignment="1" applyProtection="1">
      <alignment horizontal="center" vertical="center" wrapText="1"/>
      <protection locked="0"/>
    </xf>
    <xf numFmtId="0" fontId="25" fillId="0" borderId="19" xfId="0" applyFont="1" applyFill="1" applyBorder="1" applyAlignment="1">
      <alignment horizontal="right" vertical="center" wrapText="1"/>
    </xf>
    <xf numFmtId="0" fontId="25" fillId="24" borderId="22" xfId="0" applyFont="1" applyFill="1" applyBorder="1" applyAlignment="1">
      <alignment vertical="center" wrapText="1"/>
    </xf>
    <xf numFmtId="0" fontId="25" fillId="0" borderId="12" xfId="0" applyFont="1" applyFill="1" applyBorder="1" applyAlignment="1">
      <alignment vertical="center" wrapText="1"/>
    </xf>
    <xf numFmtId="0" fontId="25" fillId="0" borderId="20" xfId="0" applyFont="1" applyFill="1" applyBorder="1" applyAlignment="1">
      <alignment vertical="center" wrapText="1"/>
    </xf>
    <xf numFmtId="0" fontId="25" fillId="0" borderId="15" xfId="0" applyFont="1" applyFill="1" applyBorder="1" applyAlignment="1">
      <alignment horizontal="left" vertical="center" wrapText="1"/>
    </xf>
    <xf numFmtId="0" fontId="25" fillId="0" borderId="60" xfId="0" applyFont="1" applyFill="1" applyBorder="1" applyAlignment="1">
      <alignment horizontal="left" vertical="center" wrapText="1"/>
    </xf>
    <xf numFmtId="0" fontId="25" fillId="24" borderId="0" xfId="0" applyFont="1" applyFill="1" applyBorder="1" applyAlignment="1">
      <alignment horizontal="center" vertical="center" wrapText="1"/>
    </xf>
    <xf numFmtId="0" fontId="40" fillId="28" borderId="35" xfId="0" applyFont="1" applyFill="1" applyBorder="1" applyAlignment="1">
      <alignment horizontal="left" vertical="center" wrapText="1"/>
    </xf>
    <xf numFmtId="0" fontId="40" fillId="28" borderId="0" xfId="0" applyFont="1" applyFill="1" applyBorder="1" applyAlignment="1">
      <alignment horizontal="left" vertical="center" wrapText="1"/>
    </xf>
    <xf numFmtId="0" fontId="40"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60" xfId="0" applyFont="1" applyFill="1" applyBorder="1" applyAlignment="1">
      <alignment horizontal="center" vertical="center" wrapText="1"/>
    </xf>
    <xf numFmtId="0" fontId="40" fillId="0" borderId="3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4" xfId="0" applyFont="1" applyFill="1" applyBorder="1" applyAlignment="1">
      <alignment horizontal="left" vertical="center" wrapText="1"/>
    </xf>
    <xf numFmtId="0" fontId="41" fillId="24" borderId="0" xfId="0" applyFont="1" applyFill="1" applyBorder="1" applyAlignment="1">
      <alignment horizontal="left" vertical="center"/>
    </xf>
    <xf numFmtId="0" fontId="25" fillId="27" borderId="10" xfId="0" applyFont="1" applyFill="1" applyBorder="1" applyAlignment="1" applyProtection="1">
      <alignment horizontal="center" vertical="center"/>
      <protection locked="0"/>
    </xf>
    <xf numFmtId="0" fontId="34" fillId="24" borderId="29" xfId="0" applyFont="1" applyFill="1" applyBorder="1" applyAlignment="1">
      <alignment horizontal="center" vertical="center"/>
    </xf>
    <xf numFmtId="0" fontId="34"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42" fillId="24" borderId="0" xfId="0" applyFont="1" applyFill="1" applyBorder="1" applyAlignment="1">
      <alignment horizontal="left" vertical="center" wrapText="1" indent="1"/>
    </xf>
    <xf numFmtId="0" fontId="25" fillId="24" borderId="16" xfId="0" applyFont="1" applyFill="1" applyBorder="1" applyAlignment="1">
      <alignment horizontal="center" vertical="center" wrapText="1"/>
    </xf>
    <xf numFmtId="0" fontId="25" fillId="24" borderId="3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34" fillId="24" borderId="15"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5" fillId="31" borderId="15" xfId="0" applyFont="1" applyFill="1" applyBorder="1" applyAlignment="1" applyProtection="1">
      <alignment horizontal="right" vertical="center"/>
      <protection locked="0"/>
    </xf>
    <xf numFmtId="0" fontId="27" fillId="27" borderId="46"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7" xfId="0" applyFont="1" applyFill="1" applyBorder="1" applyAlignment="1" applyProtection="1">
      <alignment horizontal="center" vertical="center"/>
      <protection locked="0"/>
    </xf>
    <xf numFmtId="0" fontId="27" fillId="27" borderId="46"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7" fillId="24" borderId="10" xfId="0" applyFont="1" applyFill="1" applyBorder="1" applyAlignment="1">
      <alignment horizontal="center" vertical="center" wrapText="1"/>
    </xf>
    <xf numFmtId="0" fontId="27" fillId="24" borderId="10" xfId="0" applyFont="1" applyFill="1" applyBorder="1" applyAlignment="1">
      <alignment horizontal="center" vertical="center"/>
    </xf>
    <xf numFmtId="0" fontId="40"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7" fillId="31" borderId="11" xfId="0" applyFont="1" applyFill="1" applyBorder="1" applyAlignment="1" applyProtection="1">
      <alignment horizontal="right" vertical="center"/>
      <protection locked="0"/>
    </xf>
    <xf numFmtId="0" fontId="30" fillId="27" borderId="46"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6"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7"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7" borderId="46"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6"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7" xfId="0" applyFont="1" applyFill="1" applyBorder="1" applyAlignment="1" applyProtection="1">
      <alignment horizontal="left" vertical="center"/>
      <protection locked="0"/>
    </xf>
    <xf numFmtId="0" fontId="24" fillId="28" borderId="10" xfId="46" applyFill="1" applyBorder="1" applyAlignment="1">
      <alignment horizontal="center" vertical="center"/>
    </xf>
    <xf numFmtId="0" fontId="32" fillId="28" borderId="26" xfId="46" applyFont="1" applyFill="1" applyBorder="1" applyAlignment="1">
      <alignment horizontal="center" vertical="center" shrinkToFit="1"/>
    </xf>
    <xf numFmtId="0" fontId="24" fillId="28" borderId="0" xfId="46" applyFill="1" applyAlignment="1">
      <alignment horizontal="center" vertical="center"/>
    </xf>
    <xf numFmtId="0" fontId="79" fillId="35" borderId="0" xfId="46" applyFont="1" applyFill="1" applyAlignment="1">
      <alignment horizontal="center" vertical="center"/>
    </xf>
    <xf numFmtId="0" fontId="79" fillId="28" borderId="0" xfId="46" applyFont="1" applyFill="1" applyAlignment="1">
      <alignment horizontal="center" vertical="center"/>
    </xf>
    <xf numFmtId="0" fontId="91" fillId="0" borderId="29" xfId="49" applyFont="1" applyBorder="1" applyAlignment="1" applyProtection="1">
      <alignment horizontal="center" vertical="center"/>
      <protection locked="0"/>
    </xf>
    <xf numFmtId="0" fontId="91" fillId="0" borderId="15" xfId="49" applyFont="1" applyBorder="1" applyAlignment="1" applyProtection="1">
      <alignment horizontal="center" vertical="center"/>
      <protection locked="0"/>
    </xf>
    <xf numFmtId="0" fontId="91" fillId="0" borderId="12" xfId="49" applyFont="1" applyBorder="1" applyAlignment="1" applyProtection="1">
      <alignment horizontal="center" vertical="center"/>
      <protection locked="0"/>
    </xf>
    <xf numFmtId="176" fontId="91" fillId="0" borderId="16" xfId="49" applyNumberFormat="1" applyFont="1" applyBorder="1" applyAlignment="1">
      <alignment horizontal="center" vertical="center"/>
    </xf>
    <xf numFmtId="176" fontId="91" fillId="0" borderId="36" xfId="49" applyNumberFormat="1" applyFont="1" applyBorder="1" applyAlignment="1">
      <alignment horizontal="center" vertical="center"/>
    </xf>
    <xf numFmtId="176" fontId="91" fillId="0" borderId="32" xfId="49" applyNumberFormat="1" applyFont="1" applyBorder="1" applyAlignment="1">
      <alignment horizontal="center" vertical="center"/>
    </xf>
    <xf numFmtId="0" fontId="51" fillId="38" borderId="46" xfId="49" applyFont="1" applyFill="1" applyBorder="1" applyAlignment="1" applyProtection="1">
      <alignment horizontal="center" vertical="center"/>
      <protection locked="0"/>
    </xf>
    <xf numFmtId="0" fontId="51" fillId="38" borderId="27" xfId="49" applyFont="1" applyFill="1" applyBorder="1" applyAlignment="1" applyProtection="1">
      <alignment horizontal="center" vertical="center"/>
      <protection locked="0"/>
    </xf>
    <xf numFmtId="0" fontId="51" fillId="38" borderId="37" xfId="49" applyFont="1" applyFill="1" applyBorder="1" applyAlignment="1" applyProtection="1">
      <alignment horizontal="center" vertical="center"/>
      <protection locked="0"/>
    </xf>
    <xf numFmtId="0" fontId="51" fillId="38" borderId="56" xfId="49" applyFont="1" applyFill="1" applyBorder="1" applyAlignment="1" applyProtection="1">
      <alignment horizontal="center" vertical="center"/>
      <protection locked="0"/>
    </xf>
    <xf numFmtId="0" fontId="51" fillId="38" borderId="28" xfId="49" applyFont="1" applyFill="1" applyBorder="1" applyAlignment="1" applyProtection="1">
      <alignment horizontal="center" vertical="center"/>
      <protection locked="0"/>
    </xf>
    <xf numFmtId="0" fontId="51" fillId="38" borderId="57" xfId="49" applyFont="1" applyFill="1" applyBorder="1" applyAlignment="1" applyProtection="1">
      <alignment horizontal="center" vertical="center"/>
      <protection locked="0"/>
    </xf>
    <xf numFmtId="0" fontId="100" fillId="0" borderId="36" xfId="49" applyFont="1" applyBorder="1" applyAlignment="1">
      <alignment horizontal="center" vertical="center" wrapText="1"/>
    </xf>
    <xf numFmtId="0" fontId="51" fillId="0" borderId="16" xfId="49" applyFont="1" applyBorder="1" applyAlignment="1">
      <alignment horizontal="center" vertical="center"/>
    </xf>
    <xf numFmtId="0" fontId="51" fillId="0" borderId="36" xfId="49" applyFont="1" applyBorder="1" applyAlignment="1">
      <alignment horizontal="center" vertical="center"/>
    </xf>
    <xf numFmtId="0" fontId="51" fillId="0" borderId="32" xfId="49" applyFont="1" applyBorder="1" applyAlignment="1">
      <alignment horizontal="center" vertical="center"/>
    </xf>
    <xf numFmtId="0" fontId="91" fillId="37" borderId="16" xfId="49" applyFont="1" applyFill="1" applyBorder="1" applyAlignment="1" applyProtection="1">
      <alignment horizontal="center" vertical="center"/>
      <protection locked="0"/>
    </xf>
    <xf numFmtId="0" fontId="91" fillId="37" borderId="36" xfId="49" applyFont="1" applyFill="1" applyBorder="1" applyAlignment="1" applyProtection="1">
      <alignment horizontal="center" vertical="center"/>
      <protection locked="0"/>
    </xf>
    <xf numFmtId="0" fontId="91" fillId="37" borderId="32" xfId="49" applyFont="1" applyFill="1" applyBorder="1" applyAlignment="1" applyProtection="1">
      <alignment horizontal="center" vertical="center"/>
      <protection locked="0"/>
    </xf>
    <xf numFmtId="0" fontId="91" fillId="40" borderId="119" xfId="49" applyFont="1" applyFill="1" applyBorder="1" applyAlignment="1" applyProtection="1">
      <alignment horizontal="center" vertical="center"/>
      <protection locked="0"/>
    </xf>
    <xf numFmtId="0" fontId="91" fillId="40" borderId="121" xfId="49" applyFont="1" applyFill="1" applyBorder="1" applyAlignment="1" applyProtection="1">
      <alignment horizontal="center" vertical="center"/>
      <protection locked="0"/>
    </xf>
    <xf numFmtId="0" fontId="91" fillId="40" borderId="123" xfId="49" applyFont="1" applyFill="1" applyBorder="1" applyAlignment="1" applyProtection="1">
      <alignment horizontal="center" vertical="center"/>
      <protection locked="0"/>
    </xf>
    <xf numFmtId="0" fontId="51" fillId="37" borderId="120" xfId="49" applyFont="1" applyFill="1" applyBorder="1" applyAlignment="1" applyProtection="1">
      <alignment horizontal="center" vertical="center"/>
      <protection locked="0"/>
    </xf>
    <xf numFmtId="0" fontId="51" fillId="37" borderId="122" xfId="49" applyFont="1" applyFill="1" applyBorder="1" applyAlignment="1" applyProtection="1">
      <alignment horizontal="center" vertical="center"/>
      <protection locked="0"/>
    </xf>
    <xf numFmtId="0" fontId="51" fillId="37" borderId="124" xfId="49" applyFont="1" applyFill="1" applyBorder="1" applyAlignment="1" applyProtection="1">
      <alignment horizontal="center" vertical="center"/>
      <protection locked="0"/>
    </xf>
    <xf numFmtId="0" fontId="91" fillId="38" borderId="46" xfId="49" applyFont="1" applyFill="1" applyBorder="1" applyAlignment="1" applyProtection="1">
      <alignment horizontal="center" vertical="center"/>
      <protection locked="0"/>
    </xf>
    <xf numFmtId="0" fontId="91" fillId="38" borderId="27" xfId="49" applyFont="1" applyFill="1" applyBorder="1" applyAlignment="1" applyProtection="1">
      <alignment horizontal="center" vertical="center"/>
      <protection locked="0"/>
    </xf>
    <xf numFmtId="0" fontId="91" fillId="38" borderId="37" xfId="49" applyFont="1" applyFill="1" applyBorder="1" applyAlignment="1" applyProtection="1">
      <alignment horizontal="center" vertical="center"/>
      <protection locked="0"/>
    </xf>
    <xf numFmtId="0" fontId="91" fillId="38" borderId="56" xfId="49" applyFont="1" applyFill="1" applyBorder="1" applyAlignment="1" applyProtection="1">
      <alignment horizontal="center" vertical="center"/>
      <protection locked="0"/>
    </xf>
    <xf numFmtId="0" fontId="91" fillId="38" borderId="28" xfId="49" applyFont="1" applyFill="1" applyBorder="1" applyAlignment="1" applyProtection="1">
      <alignment horizontal="center" vertical="center"/>
      <protection locked="0"/>
    </xf>
    <xf numFmtId="0" fontId="91" fillId="38" borderId="57" xfId="49" applyFont="1" applyFill="1" applyBorder="1" applyAlignment="1" applyProtection="1">
      <alignment horizontal="center" vertical="center"/>
      <protection locked="0"/>
    </xf>
    <xf numFmtId="0" fontId="91" fillId="0" borderId="16" xfId="49" applyFont="1" applyBorder="1" applyAlignment="1">
      <alignment horizontal="center" vertical="center"/>
    </xf>
    <xf numFmtId="0" fontId="91" fillId="0" borderId="36" xfId="49" applyFont="1" applyBorder="1" applyAlignment="1">
      <alignment horizontal="center" vertical="center"/>
    </xf>
    <xf numFmtId="0" fontId="91" fillId="0" borderId="32" xfId="49" applyFont="1" applyBorder="1" applyAlignment="1">
      <alignment horizontal="center" vertical="center"/>
    </xf>
    <xf numFmtId="0" fontId="91" fillId="37" borderId="119" xfId="49" applyFont="1" applyFill="1" applyBorder="1" applyAlignment="1" applyProtection="1">
      <alignment horizontal="center" vertical="center"/>
      <protection locked="0"/>
    </xf>
    <xf numFmtId="0" fontId="91" fillId="37" borderId="121" xfId="49" applyFont="1" applyFill="1" applyBorder="1" applyAlignment="1" applyProtection="1">
      <alignment horizontal="center" vertical="center"/>
      <protection locked="0"/>
    </xf>
    <xf numFmtId="0" fontId="91" fillId="37" borderId="123" xfId="49" applyFont="1" applyFill="1" applyBorder="1" applyAlignment="1" applyProtection="1">
      <alignment horizontal="center" vertical="center"/>
      <protection locked="0"/>
    </xf>
    <xf numFmtId="0" fontId="91" fillId="0" borderId="29" xfId="49" applyFont="1" applyBorder="1" applyAlignment="1">
      <alignment horizontal="center" vertical="center"/>
    </xf>
    <xf numFmtId="0" fontId="91" fillId="0" borderId="12" xfId="49" applyFont="1" applyBorder="1" applyAlignment="1">
      <alignment horizontal="center" vertical="center"/>
    </xf>
    <xf numFmtId="0" fontId="91" fillId="0" borderId="12" xfId="49" applyFont="1" applyBorder="1" applyAlignment="1">
      <alignment horizontal="center" vertical="center" wrapText="1"/>
    </xf>
    <xf numFmtId="0" fontId="91" fillId="0" borderId="10" xfId="49" applyFont="1" applyBorder="1" applyAlignment="1">
      <alignment horizontal="center" vertical="center" wrapText="1"/>
    </xf>
    <xf numFmtId="0" fontId="51" fillId="0" borderId="46" xfId="49" applyFont="1" applyBorder="1" applyAlignment="1">
      <alignment horizontal="center" vertical="center" wrapText="1"/>
    </xf>
    <xf numFmtId="0" fontId="51" fillId="0" borderId="26" xfId="49" applyFont="1" applyBorder="1" applyAlignment="1">
      <alignment horizontal="center" vertical="center" wrapText="1"/>
    </xf>
    <xf numFmtId="0" fontId="51" fillId="0" borderId="37" xfId="49" applyFont="1" applyBorder="1" applyAlignment="1">
      <alignment horizontal="center" vertical="center" wrapText="1"/>
    </xf>
    <xf numFmtId="0" fontId="51" fillId="0" borderId="0" xfId="49" applyFont="1" applyAlignment="1">
      <alignment horizontal="center" vertical="center" wrapText="1"/>
    </xf>
    <xf numFmtId="0" fontId="51" fillId="0" borderId="28" xfId="49" applyFont="1" applyBorder="1" applyAlignment="1">
      <alignment horizontal="center" vertical="center" wrapText="1"/>
    </xf>
    <xf numFmtId="0" fontId="51" fillId="0" borderId="11" xfId="49" applyFont="1" applyBorder="1" applyAlignment="1">
      <alignment horizontal="center" vertical="center" wrapText="1"/>
    </xf>
    <xf numFmtId="0" fontId="91" fillId="0" borderId="15" xfId="49" applyFont="1" applyBorder="1" applyAlignment="1">
      <alignment horizontal="center" vertical="center"/>
    </xf>
    <xf numFmtId="0" fontId="91" fillId="0" borderId="10" xfId="49" applyFont="1" applyBorder="1" applyAlignment="1">
      <alignment horizontal="center" vertical="center"/>
    </xf>
    <xf numFmtId="0" fontId="51" fillId="0" borderId="10" xfId="49" applyFont="1" applyBorder="1">
      <alignment vertical="center"/>
    </xf>
    <xf numFmtId="0" fontId="91" fillId="0" borderId="29" xfId="52" applyFont="1" applyBorder="1" applyAlignment="1">
      <alignment horizontal="center" vertical="center"/>
    </xf>
    <xf numFmtId="0" fontId="91" fillId="0" borderId="15" xfId="52" applyFont="1" applyBorder="1" applyAlignment="1">
      <alignment horizontal="center" vertical="center"/>
    </xf>
    <xf numFmtId="0" fontId="91" fillId="0" borderId="12" xfId="52" applyFont="1" applyBorder="1" applyAlignment="1">
      <alignment horizontal="center" vertical="center"/>
    </xf>
    <xf numFmtId="0" fontId="91" fillId="0" borderId="46" xfId="49" applyFont="1" applyBorder="1" applyAlignment="1">
      <alignment horizontal="center" vertical="center" wrapText="1"/>
    </xf>
    <xf numFmtId="0" fontId="91" fillId="0" borderId="27" xfId="49" applyFont="1" applyBorder="1" applyAlignment="1">
      <alignment horizontal="center" vertical="center" wrapText="1"/>
    </xf>
    <xf numFmtId="0" fontId="91" fillId="0" borderId="37" xfId="49" applyFont="1" applyBorder="1" applyAlignment="1">
      <alignment horizontal="center" vertical="center" wrapText="1"/>
    </xf>
    <xf numFmtId="0" fontId="91" fillId="0" borderId="56" xfId="49" applyFont="1" applyBorder="1" applyAlignment="1">
      <alignment horizontal="center" vertical="center" wrapText="1"/>
    </xf>
    <xf numFmtId="0" fontId="91" fillId="0" borderId="28" xfId="49" applyFont="1" applyBorder="1" applyAlignment="1">
      <alignment horizontal="center" vertical="center" wrapText="1"/>
    </xf>
    <xf numFmtId="0" fontId="91" fillId="0" borderId="57" xfId="49" applyFont="1" applyBorder="1" applyAlignment="1">
      <alignment horizontal="center" vertical="center" wrapText="1"/>
    </xf>
    <xf numFmtId="0" fontId="91" fillId="0" borderId="46" xfId="49" applyFont="1" applyBorder="1" applyAlignment="1">
      <alignment horizontal="center" vertical="center"/>
    </xf>
    <xf numFmtId="0" fontId="91" fillId="0" borderId="26" xfId="49" applyFont="1" applyBorder="1" applyAlignment="1">
      <alignment horizontal="center" vertical="center"/>
    </xf>
    <xf numFmtId="0" fontId="91" fillId="0" borderId="27" xfId="49" applyFont="1" applyBorder="1" applyAlignment="1">
      <alignment horizontal="center" vertical="center"/>
    </xf>
    <xf numFmtId="0" fontId="91" fillId="0" borderId="37" xfId="49" applyFont="1" applyBorder="1" applyAlignment="1">
      <alignment horizontal="center" vertical="center"/>
    </xf>
    <xf numFmtId="0" fontId="91" fillId="0" borderId="0" xfId="49" applyFont="1" applyAlignment="1">
      <alignment horizontal="center" vertical="center"/>
    </xf>
    <xf numFmtId="0" fontId="91" fillId="0" borderId="56" xfId="49" applyFont="1" applyBorder="1" applyAlignment="1">
      <alignment horizontal="center" vertical="center"/>
    </xf>
    <xf numFmtId="0" fontId="91" fillId="0" borderId="28" xfId="49" applyFont="1" applyBorder="1" applyAlignment="1">
      <alignment horizontal="center" vertical="center"/>
    </xf>
    <xf numFmtId="0" fontId="91" fillId="0" borderId="11" xfId="49" applyFont="1" applyBorder="1" applyAlignment="1">
      <alignment horizontal="center" vertical="center"/>
    </xf>
    <xf numFmtId="0" fontId="91" fillId="0" borderId="57" xfId="49" applyFont="1" applyBorder="1" applyAlignment="1">
      <alignment horizontal="center" vertical="center"/>
    </xf>
    <xf numFmtId="49" fontId="91" fillId="0" borderId="29" xfId="49" applyNumberFormat="1" applyFont="1" applyBorder="1" applyAlignment="1">
      <alignment horizontal="center" vertical="center"/>
    </xf>
    <xf numFmtId="49" fontId="91" fillId="0" borderId="15" xfId="49" applyNumberFormat="1" applyFont="1" applyBorder="1" applyAlignment="1">
      <alignment horizontal="center" vertical="center"/>
    </xf>
    <xf numFmtId="49" fontId="91" fillId="0" borderId="12" xfId="49" applyNumberFormat="1" applyFont="1" applyBorder="1" applyAlignment="1">
      <alignment horizontal="center" vertical="center"/>
    </xf>
    <xf numFmtId="0" fontId="91" fillId="39" borderId="29" xfId="52" applyFont="1" applyFill="1" applyBorder="1" applyAlignment="1" applyProtection="1">
      <alignment horizontal="center" vertical="center" wrapText="1"/>
      <protection locked="0"/>
    </xf>
    <xf numFmtId="0" fontId="91" fillId="39" borderId="15" xfId="52" applyFont="1" applyFill="1" applyBorder="1" applyAlignment="1" applyProtection="1">
      <alignment horizontal="center" vertical="center" wrapText="1"/>
      <protection locked="0"/>
    </xf>
    <xf numFmtId="0" fontId="91" fillId="39" borderId="12" xfId="52" applyFont="1" applyFill="1" applyBorder="1" applyAlignment="1" applyProtection="1">
      <alignment horizontal="center" vertical="center" wrapText="1"/>
      <protection locked="0"/>
    </xf>
    <xf numFmtId="0" fontId="91" fillId="0" borderId="26" xfId="49" applyFont="1" applyBorder="1" applyAlignment="1">
      <alignment horizontal="center" vertical="top"/>
    </xf>
    <xf numFmtId="0" fontId="91" fillId="0" borderId="11" xfId="49" applyFont="1" applyBorder="1" applyAlignment="1">
      <alignment horizontal="center" vertical="top"/>
    </xf>
    <xf numFmtId="0" fontId="91" fillId="0" borderId="29" xfId="52" applyFont="1" applyBorder="1" applyAlignment="1">
      <alignment horizontal="center" vertical="center" wrapText="1"/>
    </xf>
    <xf numFmtId="0" fontId="91" fillId="0" borderId="15" xfId="52" applyFont="1" applyBorder="1" applyAlignment="1">
      <alignment horizontal="center" vertical="center" wrapText="1"/>
    </xf>
    <xf numFmtId="0" fontId="91" fillId="0" borderId="12" xfId="52" applyFont="1" applyBorder="1" applyAlignment="1">
      <alignment horizontal="center" vertical="center" wrapText="1"/>
    </xf>
    <xf numFmtId="0" fontId="91" fillId="0" borderId="117" xfId="49" applyFont="1" applyBorder="1" applyAlignment="1">
      <alignment horizontal="center" vertical="center"/>
    </xf>
    <xf numFmtId="0" fontId="91" fillId="0" borderId="118" xfId="49" applyFont="1" applyBorder="1" applyAlignment="1">
      <alignment horizontal="center" vertical="center"/>
    </xf>
    <xf numFmtId="0" fontId="91" fillId="39" borderId="10" xfId="52" applyFont="1" applyFill="1" applyBorder="1" applyAlignment="1" applyProtection="1">
      <alignment horizontal="center" vertical="center"/>
      <protection locked="0"/>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51" fillId="37" borderId="29" xfId="49" applyFont="1" applyFill="1" applyBorder="1" applyAlignment="1" applyProtection="1">
      <alignment horizontal="center" vertical="center" shrinkToFit="1"/>
      <protection locked="0"/>
    </xf>
    <xf numFmtId="0" fontId="51" fillId="37" borderId="15" xfId="49" applyFont="1" applyFill="1" applyBorder="1" applyAlignment="1" applyProtection="1">
      <alignment horizontal="center" vertical="center" shrinkToFit="1"/>
      <protection locked="0"/>
    </xf>
    <xf numFmtId="0" fontId="51" fillId="37" borderId="12" xfId="49" applyFont="1" applyFill="1" applyBorder="1" applyAlignment="1" applyProtection="1">
      <alignment horizontal="center" vertical="center" shrinkToFit="1"/>
      <protection locked="0"/>
    </xf>
    <xf numFmtId="0" fontId="51" fillId="38" borderId="11" xfId="49" applyFont="1" applyFill="1" applyBorder="1" applyAlignment="1" applyProtection="1">
      <alignment horizontal="center" vertical="center"/>
      <protection locked="0"/>
    </xf>
    <xf numFmtId="0" fontId="51" fillId="0" borderId="11" xfId="49" applyFont="1" applyBorder="1" applyAlignment="1">
      <alignment horizontal="center" vertical="center"/>
    </xf>
    <xf numFmtId="0" fontId="51" fillId="38" borderId="29" xfId="49" applyFont="1" applyFill="1" applyBorder="1" applyAlignment="1" applyProtection="1">
      <alignment horizontal="center" vertical="center"/>
      <protection locked="0"/>
    </xf>
    <xf numFmtId="0" fontId="51" fillId="38" borderId="15" xfId="49" applyFont="1" applyFill="1" applyBorder="1" applyAlignment="1" applyProtection="1">
      <alignment horizontal="center" vertical="center"/>
      <protection locked="0"/>
    </xf>
    <xf numFmtId="0" fontId="51" fillId="38" borderId="12" xfId="49" applyFont="1" applyFill="1" applyBorder="1" applyAlignment="1" applyProtection="1">
      <alignment horizontal="center" vertical="center"/>
      <protection locked="0"/>
    </xf>
    <xf numFmtId="0" fontId="97" fillId="0" borderId="11" xfId="46" applyFont="1" applyBorder="1" applyAlignment="1">
      <alignment horizontal="center" vertical="center"/>
    </xf>
    <xf numFmtId="0" fontId="98" fillId="0" borderId="11" xfId="49" applyFont="1" applyBorder="1" applyAlignment="1">
      <alignment horizontal="center" vertical="center"/>
    </xf>
    <xf numFmtId="0" fontId="91" fillId="0" borderId="115" xfId="49" applyFont="1" applyBorder="1" applyAlignment="1">
      <alignment horizontal="center" vertical="center"/>
    </xf>
    <xf numFmtId="0" fontId="91" fillId="0" borderId="116" xfId="49" applyFont="1" applyBorder="1" applyAlignment="1">
      <alignment horizontal="center" vertical="center"/>
    </xf>
    <xf numFmtId="0" fontId="51" fillId="0" borderId="29" xfId="49" applyFont="1" applyBorder="1" applyAlignment="1">
      <alignment horizontal="center" vertical="center"/>
    </xf>
    <xf numFmtId="0" fontId="51" fillId="0" borderId="15" xfId="49" applyFont="1" applyBorder="1" applyAlignment="1">
      <alignment horizontal="center" vertical="center"/>
    </xf>
    <xf numFmtId="0" fontId="51" fillId="0" borderId="12" xfId="49" applyFont="1" applyBorder="1" applyAlignment="1">
      <alignment horizontal="center" vertical="center"/>
    </xf>
    <xf numFmtId="0" fontId="51" fillId="37" borderId="29" xfId="49" applyFont="1" applyFill="1" applyBorder="1" applyAlignment="1" applyProtection="1">
      <alignment horizontal="center" vertical="center"/>
      <protection locked="0"/>
    </xf>
    <xf numFmtId="0" fontId="51" fillId="37" borderId="15" xfId="49" applyFont="1" applyFill="1" applyBorder="1" applyAlignment="1" applyProtection="1">
      <alignment horizontal="center" vertical="center"/>
      <protection locked="0"/>
    </xf>
    <xf numFmtId="0" fontId="51" fillId="37" borderId="12" xfId="49" applyFont="1" applyFill="1" applyBorder="1" applyAlignment="1" applyProtection="1">
      <alignment horizontal="center" vertical="center"/>
      <protection locked="0"/>
    </xf>
    <xf numFmtId="0" fontId="93" fillId="38" borderId="0" xfId="46" applyFont="1" applyFill="1" applyProtection="1">
      <alignment vertical="center"/>
      <protection locked="0"/>
    </xf>
    <xf numFmtId="0" fontId="96" fillId="0" borderId="11" xfId="46" applyFont="1" applyBorder="1" applyAlignment="1">
      <alignment horizontal="center" vertical="center"/>
    </xf>
    <xf numFmtId="0" fontId="0" fillId="28" borderId="40" xfId="0" applyFill="1" applyBorder="1" applyAlignment="1">
      <alignment horizontal="center" vertical="center"/>
    </xf>
    <xf numFmtId="0" fontId="0" fillId="28" borderId="41" xfId="0" applyFill="1" applyBorder="1" applyAlignment="1">
      <alignment horizontal="center" vertical="center"/>
    </xf>
    <xf numFmtId="0" fontId="0" fillId="28" borderId="0" xfId="0" applyFill="1" applyAlignment="1">
      <alignment horizontal="center" vertical="center"/>
    </xf>
    <xf numFmtId="0" fontId="27" fillId="0" borderId="65" xfId="0" applyFont="1" applyFill="1" applyBorder="1" applyAlignment="1" applyProtection="1">
      <alignment horizontal="center" vertical="center"/>
    </xf>
    <xf numFmtId="0" fontId="27" fillId="0" borderId="67" xfId="0" applyFont="1" applyFill="1" applyBorder="1" applyAlignment="1" applyProtection="1">
      <alignment horizontal="center" vertical="center"/>
    </xf>
    <xf numFmtId="0" fontId="27" fillId="0" borderId="52" xfId="0" applyFont="1" applyBorder="1" applyAlignment="1" applyProtection="1">
      <alignment horizontal="left" vertical="center" indent="1"/>
    </xf>
    <xf numFmtId="0" fontId="27" fillId="0" borderId="38" xfId="0" applyFont="1" applyBorder="1" applyAlignment="1" applyProtection="1">
      <alignment horizontal="left" vertical="center" indent="1"/>
    </xf>
    <xf numFmtId="0" fontId="27" fillId="27" borderId="5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7" borderId="25" xfId="0" applyFont="1" applyFill="1" applyBorder="1" applyAlignment="1" applyProtection="1">
      <alignment horizontal="center" vertical="center"/>
      <protection locked="0"/>
    </xf>
    <xf numFmtId="0" fontId="27" fillId="27" borderId="48"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49" xfId="0" applyFont="1" applyFill="1" applyBorder="1" applyAlignment="1" applyProtection="1">
      <alignment horizontal="center" vertical="center"/>
      <protection locked="0"/>
    </xf>
    <xf numFmtId="0" fontId="27" fillId="27" borderId="37" xfId="0" applyFont="1" applyFill="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7" fillId="24" borderId="40" xfId="0" applyFont="1" applyFill="1" applyBorder="1" applyAlignment="1" applyProtection="1">
      <alignment horizontal="center" vertical="center"/>
    </xf>
    <xf numFmtId="0" fontId="27" fillId="24" borderId="50" xfId="0" applyFont="1" applyFill="1" applyBorder="1" applyAlignment="1" applyProtection="1">
      <alignment horizontal="center" vertical="center"/>
    </xf>
    <xf numFmtId="0" fontId="27" fillId="24" borderId="41" xfId="0" applyFont="1" applyFill="1" applyBorder="1" applyAlignment="1" applyProtection="1">
      <alignment horizontal="center" vertical="center"/>
    </xf>
    <xf numFmtId="0" fontId="27" fillId="24" borderId="42" xfId="0" applyFont="1" applyFill="1" applyBorder="1" applyAlignment="1" applyProtection="1">
      <alignment horizontal="center" vertical="center"/>
    </xf>
    <xf numFmtId="0" fontId="27" fillId="24" borderId="66" xfId="0" applyFont="1" applyFill="1" applyBorder="1" applyAlignment="1" applyProtection="1">
      <alignment horizontal="center" vertical="center"/>
    </xf>
    <xf numFmtId="0" fontId="27" fillId="0" borderId="40" xfId="0" applyFont="1" applyBorder="1" applyAlignment="1" applyProtection="1">
      <alignment horizontal="center" vertical="center"/>
    </xf>
    <xf numFmtId="0" fontId="27" fillId="0" borderId="50" xfId="0" applyFont="1" applyBorder="1" applyAlignment="1" applyProtection="1">
      <alignment horizontal="center" vertical="center"/>
    </xf>
    <xf numFmtId="0" fontId="27" fillId="0" borderId="41" xfId="0" applyFont="1" applyBorder="1" applyAlignment="1" applyProtection="1">
      <alignment horizontal="center" vertical="center"/>
    </xf>
    <xf numFmtId="0" fontId="27" fillId="26" borderId="40" xfId="0" applyFont="1" applyFill="1" applyBorder="1" applyAlignment="1" applyProtection="1">
      <alignment horizontal="center" vertical="center"/>
      <protection locked="0"/>
    </xf>
    <xf numFmtId="0" fontId="27" fillId="26" borderId="41" xfId="0" applyFont="1" applyFill="1" applyBorder="1" applyAlignment="1" applyProtection="1">
      <alignment horizontal="center" vertical="center"/>
      <protection locked="0"/>
    </xf>
    <xf numFmtId="0" fontId="27" fillId="28" borderId="23" xfId="0" applyFont="1" applyFill="1" applyBorder="1" applyAlignment="1" applyProtection="1">
      <alignment horizontal="right" vertical="center"/>
    </xf>
    <xf numFmtId="0" fontId="27" fillId="28" borderId="24" xfId="0" applyFont="1" applyFill="1" applyBorder="1" applyAlignment="1" applyProtection="1">
      <alignment horizontal="right" vertical="center"/>
    </xf>
    <xf numFmtId="0" fontId="27" fillId="24" borderId="43" xfId="0" applyFont="1" applyFill="1" applyBorder="1" applyAlignment="1" applyProtection="1">
      <alignment horizontal="center" vertical="center"/>
    </xf>
    <xf numFmtId="0" fontId="27" fillId="0" borderId="3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34" xfId="0" applyFont="1" applyFill="1" applyBorder="1" applyAlignment="1" applyProtection="1">
      <alignment vertical="center"/>
    </xf>
    <xf numFmtId="0" fontId="27" fillId="0" borderId="42" xfId="0" applyFont="1" applyBorder="1" applyAlignment="1" applyProtection="1">
      <alignment horizontal="center" vertical="center"/>
    </xf>
    <xf numFmtId="0" fontId="27" fillId="0" borderId="36" xfId="0" applyFont="1" applyBorder="1" applyAlignment="1" applyProtection="1">
      <alignment horizontal="center" vertical="center"/>
    </xf>
    <xf numFmtId="0" fontId="30" fillId="28" borderId="0" xfId="0" applyFont="1" applyFill="1" applyAlignment="1" applyProtection="1">
      <alignment vertical="center" wrapText="1"/>
    </xf>
    <xf numFmtId="0" fontId="27" fillId="0" borderId="40" xfId="0" applyFont="1" applyFill="1" applyBorder="1" applyAlignment="1" applyProtection="1">
      <alignment horizontal="center" vertical="center"/>
    </xf>
    <xf numFmtId="0" fontId="27" fillId="0" borderId="50" xfId="0" applyFont="1" applyFill="1" applyBorder="1" applyAlignment="1" applyProtection="1">
      <alignment horizontal="center" vertical="center"/>
    </xf>
    <xf numFmtId="0" fontId="27" fillId="0" borderId="41" xfId="0" applyFont="1" applyFill="1" applyBorder="1" applyAlignment="1" applyProtection="1">
      <alignment horizontal="center" vertical="center"/>
    </xf>
    <xf numFmtId="0" fontId="27" fillId="0" borderId="42" xfId="0" applyFont="1" applyFill="1" applyBorder="1" applyAlignment="1" applyProtection="1">
      <alignment horizontal="center" vertical="center"/>
    </xf>
    <xf numFmtId="0" fontId="27" fillId="0" borderId="66" xfId="0" applyFont="1" applyFill="1" applyBorder="1" applyAlignment="1" applyProtection="1">
      <alignment horizontal="center" vertical="center"/>
    </xf>
    <xf numFmtId="0" fontId="27" fillId="24" borderId="45" xfId="0" applyFont="1" applyFill="1" applyBorder="1" applyAlignment="1" applyProtection="1">
      <alignment horizontal="center" vertical="center"/>
    </xf>
    <xf numFmtId="0" fontId="27" fillId="27" borderId="20"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50" xfId="0" applyFont="1" applyFill="1" applyBorder="1" applyAlignment="1" applyProtection="1">
      <alignment horizontal="center" vertical="center"/>
      <protection locked="0"/>
    </xf>
    <xf numFmtId="0" fontId="27" fillId="0" borderId="14" xfId="0" applyFont="1" applyFill="1" applyBorder="1" applyAlignment="1" applyProtection="1">
      <alignment horizontal="left" vertical="center"/>
    </xf>
    <xf numFmtId="0" fontId="27" fillId="0" borderId="15"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43" xfId="0" applyFont="1" applyFill="1" applyBorder="1" applyAlignment="1" applyProtection="1">
      <alignment horizontal="center" vertical="center"/>
    </xf>
    <xf numFmtId="3" fontId="27" fillId="0" borderId="13" xfId="0" applyNumberFormat="1" applyFont="1" applyFill="1" applyBorder="1" applyAlignment="1" applyProtection="1">
      <alignment vertical="center"/>
    </xf>
    <xf numFmtId="0" fontId="27" fillId="0" borderId="13" xfId="0" applyFont="1" applyFill="1" applyBorder="1" applyAlignment="1" applyProtection="1">
      <alignment vertical="center"/>
    </xf>
    <xf numFmtId="3" fontId="27" fillId="0" borderId="15" xfId="0" applyNumberFormat="1" applyFont="1" applyFill="1" applyBorder="1" applyAlignment="1" applyProtection="1">
      <alignment vertical="center"/>
    </xf>
    <xf numFmtId="0" fontId="27" fillId="0" borderId="15" xfId="0" applyFont="1" applyFill="1" applyBorder="1" applyAlignment="1" applyProtection="1">
      <alignment vertical="center"/>
    </xf>
    <xf numFmtId="0" fontId="27" fillId="0" borderId="26" xfId="0" applyFont="1" applyFill="1" applyBorder="1" applyAlignment="1" applyProtection="1">
      <alignment vertical="center"/>
    </xf>
    <xf numFmtId="0" fontId="27" fillId="0" borderId="32" xfId="0" applyFont="1" applyFill="1" applyBorder="1" applyAlignment="1" applyProtection="1">
      <alignment horizontal="center" vertical="center"/>
    </xf>
    <xf numFmtId="3" fontId="27" fillId="0" borderId="52" xfId="0" applyNumberFormat="1" applyFont="1" applyFill="1" applyBorder="1" applyAlignment="1" applyProtection="1">
      <alignment horizontal="right" vertical="center"/>
    </xf>
    <xf numFmtId="3" fontId="27" fillId="0" borderId="38" xfId="0" applyNumberFormat="1" applyFont="1" applyFill="1" applyBorder="1" applyAlignment="1" applyProtection="1">
      <alignment horizontal="right" vertical="center"/>
    </xf>
    <xf numFmtId="0" fontId="27" fillId="0" borderId="55" xfId="0" applyFont="1" applyFill="1" applyBorder="1" applyAlignment="1" applyProtection="1">
      <alignment horizontal="center" vertical="center"/>
    </xf>
    <xf numFmtId="0" fontId="27" fillId="0" borderId="15" xfId="0" applyFont="1" applyFill="1" applyBorder="1" applyAlignment="1" applyProtection="1">
      <alignment horizontal="right" vertical="center"/>
    </xf>
    <xf numFmtId="0" fontId="27" fillId="0" borderId="48" xfId="0" applyFont="1" applyFill="1" applyBorder="1" applyAlignment="1" applyProtection="1">
      <alignment vertical="center"/>
    </xf>
    <xf numFmtId="0" fontId="27" fillId="0" borderId="49" xfId="0" applyFont="1" applyFill="1" applyBorder="1" applyAlignment="1" applyProtection="1">
      <alignment vertical="center"/>
    </xf>
    <xf numFmtId="0" fontId="27" fillId="0" borderId="51"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5" xfId="0" applyFont="1" applyFill="1" applyBorder="1" applyAlignment="1" applyProtection="1">
      <alignment vertical="center"/>
    </xf>
    <xf numFmtId="0" fontId="27" fillId="27" borderId="35" xfId="0" applyFont="1" applyFill="1" applyBorder="1" applyAlignment="1" applyProtection="1">
      <alignment horizontal="center" vertical="center"/>
      <protection locked="0"/>
    </xf>
    <xf numFmtId="0" fontId="27" fillId="27" borderId="53" xfId="0" applyFont="1" applyFill="1" applyBorder="1" applyAlignment="1" applyProtection="1">
      <alignment horizontal="center" vertical="center"/>
      <protection locked="0"/>
    </xf>
    <xf numFmtId="0" fontId="27" fillId="0" borderId="65" xfId="0" applyFont="1" applyBorder="1" applyAlignment="1" applyProtection="1">
      <alignment horizontal="center" vertical="center"/>
    </xf>
    <xf numFmtId="0" fontId="27" fillId="0" borderId="55" xfId="0" applyFont="1" applyBorder="1" applyAlignment="1" applyProtection="1">
      <alignment horizontal="center" vertical="center"/>
    </xf>
    <xf numFmtId="0" fontId="27" fillId="27" borderId="37" xfId="0" applyFont="1" applyFill="1" applyBorder="1" applyAlignment="1" applyProtection="1">
      <alignment vertical="center"/>
      <protection locked="0"/>
    </xf>
    <xf numFmtId="0" fontId="27" fillId="27" borderId="0" xfId="0" applyFont="1" applyFill="1" applyBorder="1" applyAlignment="1" applyProtection="1">
      <alignment vertical="center"/>
      <protection locked="0"/>
    </xf>
    <xf numFmtId="0" fontId="27" fillId="27" borderId="34" xfId="0" applyFont="1" applyFill="1" applyBorder="1" applyAlignment="1" applyProtection="1">
      <alignment vertical="center"/>
      <protection locked="0"/>
    </xf>
    <xf numFmtId="0" fontId="27" fillId="27" borderId="61" xfId="0" applyFont="1" applyFill="1" applyBorder="1" applyAlignment="1" applyProtection="1">
      <alignment horizontal="center" vertical="center"/>
      <protection locked="0"/>
    </xf>
    <xf numFmtId="0" fontId="27" fillId="0" borderId="14"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12" xfId="0" applyFont="1" applyBorder="1" applyAlignment="1" applyProtection="1">
      <alignment horizontal="center" vertical="center"/>
    </xf>
    <xf numFmtId="0" fontId="27" fillId="27" borderId="28" xfId="0" applyFont="1" applyFill="1" applyBorder="1" applyAlignment="1" applyProtection="1">
      <alignment horizontal="center" vertical="center"/>
      <protection locked="0"/>
    </xf>
    <xf numFmtId="0" fontId="43" fillId="28" borderId="0" xfId="46" applyFont="1" applyFill="1" applyBorder="1" applyAlignment="1">
      <alignment horizontal="left" vertical="center"/>
    </xf>
    <xf numFmtId="183" fontId="43"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50"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0" fontId="33" fillId="28" borderId="40" xfId="46" applyFont="1" applyFill="1" applyBorder="1" applyAlignment="1">
      <alignment horizontal="center" vertical="center"/>
    </xf>
    <xf numFmtId="0" fontId="33" fillId="28" borderId="41" xfId="46" applyFont="1" applyFill="1" applyBorder="1" applyAlignment="1">
      <alignment horizontal="center" vertical="center"/>
    </xf>
    <xf numFmtId="177" fontId="24" fillId="28" borderId="40" xfId="46" applyNumberFormat="1" applyFont="1" applyFill="1" applyBorder="1" applyAlignment="1">
      <alignment horizontal="center" vertical="center"/>
    </xf>
    <xf numFmtId="177" fontId="24" fillId="28" borderId="41" xfId="46" applyNumberFormat="1" applyFont="1" applyFill="1" applyBorder="1" applyAlignment="1">
      <alignment horizontal="center" vertical="center"/>
    </xf>
    <xf numFmtId="0" fontId="33" fillId="28" borderId="50"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74" xfId="46" applyFont="1" applyFill="1" applyBorder="1" applyAlignment="1">
      <alignment horizontal="center" vertical="center"/>
    </xf>
    <xf numFmtId="0" fontId="24" fillId="28" borderId="75" xfId="46" applyFont="1" applyFill="1" applyBorder="1" applyAlignment="1">
      <alignment horizontal="center" vertical="center"/>
    </xf>
    <xf numFmtId="0" fontId="24" fillId="28" borderId="76" xfId="46" applyFont="1" applyFill="1" applyBorder="1" applyAlignment="1">
      <alignment horizontal="center" vertical="center"/>
    </xf>
    <xf numFmtId="0" fontId="24" fillId="28" borderId="77" xfId="46" applyFont="1" applyFill="1" applyBorder="1" applyAlignment="1">
      <alignment horizontal="center" vertical="center"/>
    </xf>
    <xf numFmtId="0" fontId="24" fillId="28" borderId="78" xfId="46" applyFont="1" applyFill="1" applyBorder="1" applyAlignment="1">
      <alignment horizontal="center" vertical="center"/>
    </xf>
    <xf numFmtId="0" fontId="24" fillId="28" borderId="7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50"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53" xfId="46" applyFont="1" applyFill="1" applyBorder="1" applyAlignment="1">
      <alignment horizontal="center" vertical="center"/>
    </xf>
    <xf numFmtId="0" fontId="24" fillId="28" borderId="49"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0" fontId="24" fillId="28" borderId="70" xfId="46" applyFont="1" applyFill="1" applyBorder="1" applyAlignment="1">
      <alignment horizontal="center" vertical="center"/>
    </xf>
    <xf numFmtId="0" fontId="24" fillId="28" borderId="71" xfId="46" applyFont="1" applyFill="1" applyBorder="1" applyAlignment="1">
      <alignment horizontal="center" vertical="center"/>
    </xf>
    <xf numFmtId="0" fontId="24" fillId="28" borderId="72" xfId="46" applyFont="1" applyFill="1" applyBorder="1" applyAlignment="1">
      <alignment horizontal="center" vertical="center"/>
    </xf>
    <xf numFmtId="0" fontId="24" fillId="28" borderId="73" xfId="46" applyFont="1" applyFill="1" applyBorder="1" applyAlignment="1">
      <alignment horizontal="center" vertical="center"/>
    </xf>
    <xf numFmtId="0" fontId="33" fillId="28" borderId="23" xfId="46" applyFont="1" applyFill="1" applyBorder="1" applyAlignment="1">
      <alignment horizontal="center" vertical="center"/>
    </xf>
    <xf numFmtId="0" fontId="33" fillId="28" borderId="24" xfId="46" applyFont="1" applyFill="1" applyBorder="1" applyAlignment="1">
      <alignment horizontal="center" vertical="center"/>
    </xf>
    <xf numFmtId="0" fontId="33" fillId="28" borderId="25" xfId="46" applyFont="1" applyFill="1" applyBorder="1" applyAlignment="1">
      <alignment horizontal="center" vertical="center"/>
    </xf>
    <xf numFmtId="0" fontId="33" fillId="28" borderId="40" xfId="46" applyFont="1" applyFill="1" applyBorder="1" applyAlignment="1">
      <alignment horizontal="center" vertical="center" shrinkToFit="1"/>
    </xf>
    <xf numFmtId="0" fontId="33" fillId="28" borderId="50" xfId="46" applyFont="1" applyFill="1" applyBorder="1" applyAlignment="1">
      <alignment horizontal="center" vertical="center" shrinkToFit="1"/>
    </xf>
    <xf numFmtId="0" fontId="33" fillId="28" borderId="40" xfId="46" applyFont="1" applyFill="1" applyBorder="1" applyAlignment="1">
      <alignment horizontal="center" vertical="center" wrapText="1" shrinkToFit="1"/>
    </xf>
    <xf numFmtId="0" fontId="33" fillId="28" borderId="50" xfId="46" applyFont="1" applyFill="1" applyBorder="1" applyAlignment="1">
      <alignment horizontal="center" vertical="center" wrapText="1" shrinkToFit="1"/>
    </xf>
    <xf numFmtId="0" fontId="33" fillId="28" borderId="41" xfId="46" applyFont="1" applyFill="1" applyBorder="1" applyAlignment="1">
      <alignment horizontal="center" vertical="center" wrapText="1" shrinkToFit="1"/>
    </xf>
    <xf numFmtId="0" fontId="33" fillId="28" borderId="40" xfId="46" applyFont="1" applyFill="1" applyBorder="1" applyAlignment="1">
      <alignment horizontal="center" vertical="center" wrapText="1"/>
    </xf>
    <xf numFmtId="0" fontId="24" fillId="28" borderId="85" xfId="46" applyFont="1" applyFill="1" applyBorder="1" applyAlignment="1">
      <alignment horizontal="center" vertical="center"/>
    </xf>
    <xf numFmtId="0" fontId="24" fillId="28" borderId="86" xfId="46" applyFont="1" applyFill="1" applyBorder="1" applyAlignment="1">
      <alignment horizontal="center" vertical="center"/>
    </xf>
    <xf numFmtId="0" fontId="46" fillId="24" borderId="0" xfId="49" applyFont="1" applyFill="1" applyAlignment="1">
      <alignment horizontal="left" vertical="center"/>
    </xf>
    <xf numFmtId="0" fontId="6" fillId="32" borderId="13" xfId="49" applyFont="1" applyFill="1" applyBorder="1" applyAlignment="1">
      <alignment horizontal="left" vertical="center" wrapText="1"/>
    </xf>
    <xf numFmtId="0" fontId="6" fillId="32" borderId="13" xfId="49" applyFont="1" applyFill="1" applyBorder="1" applyAlignment="1">
      <alignment horizontal="left" vertical="center"/>
    </xf>
    <xf numFmtId="0" fontId="6" fillId="24" borderId="40" xfId="49" applyFont="1" applyFill="1" applyBorder="1" applyAlignment="1">
      <alignment horizontal="center" vertical="center"/>
    </xf>
    <xf numFmtId="0" fontId="6" fillId="24" borderId="50" xfId="49" applyFont="1" applyFill="1" applyBorder="1" applyAlignment="1">
      <alignment horizontal="center" vertical="center"/>
    </xf>
    <xf numFmtId="0" fontId="6" fillId="24" borderId="80" xfId="49" applyFont="1" applyFill="1" applyBorder="1" applyAlignment="1">
      <alignment horizontal="center" vertical="center"/>
    </xf>
    <xf numFmtId="0" fontId="6" fillId="31" borderId="67" xfId="49" applyFont="1" applyFill="1" applyBorder="1" applyAlignment="1">
      <alignment horizontal="center" vertical="center"/>
    </xf>
    <xf numFmtId="0" fontId="6" fillId="31" borderId="50" xfId="49" applyFont="1" applyFill="1" applyBorder="1" applyAlignment="1">
      <alignment horizontal="center" vertical="center"/>
    </xf>
    <xf numFmtId="0" fontId="6" fillId="31" borderId="41" xfId="49" applyFont="1" applyFill="1" applyBorder="1" applyAlignment="1">
      <alignment horizontal="center" vertical="center"/>
    </xf>
    <xf numFmtId="0" fontId="6" fillId="24" borderId="65" xfId="49" applyFont="1" applyFill="1" applyBorder="1" applyAlignment="1">
      <alignment horizontal="center" vertical="center"/>
    </xf>
    <xf numFmtId="0" fontId="6" fillId="24" borderId="64" xfId="49" applyFont="1" applyFill="1" applyBorder="1" applyAlignment="1">
      <alignment horizontal="center" vertical="center"/>
    </xf>
    <xf numFmtId="0" fontId="6" fillId="24" borderId="67" xfId="49" applyFont="1" applyFill="1" applyBorder="1" applyAlignment="1">
      <alignment vertical="center" shrinkToFit="1"/>
    </xf>
    <xf numFmtId="0" fontId="6" fillId="24" borderId="50" xfId="49" applyFont="1" applyFill="1" applyBorder="1" applyAlignment="1">
      <alignment vertical="center" shrinkToFit="1"/>
    </xf>
    <xf numFmtId="0" fontId="6" fillId="24" borderId="41" xfId="49" applyFont="1" applyFill="1" applyBorder="1" applyAlignment="1">
      <alignment vertical="center" shrinkToFit="1"/>
    </xf>
    <xf numFmtId="0" fontId="6" fillId="24" borderId="59" xfId="49" applyFont="1" applyFill="1" applyBorder="1" applyAlignment="1">
      <alignment horizontal="center" vertical="center"/>
    </xf>
    <xf numFmtId="0" fontId="6" fillId="24" borderId="11" xfId="49" applyFont="1" applyFill="1" applyBorder="1" applyAlignment="1">
      <alignment horizontal="center" vertical="center"/>
    </xf>
    <xf numFmtId="0" fontId="6" fillId="24" borderId="47" xfId="49" applyFont="1" applyFill="1" applyBorder="1" applyAlignment="1">
      <alignment horizontal="center" vertical="center"/>
    </xf>
    <xf numFmtId="0" fontId="6" fillId="0" borderId="40" xfId="49" applyFont="1" applyFill="1" applyBorder="1" applyAlignment="1">
      <alignment horizontal="right" vertical="center"/>
    </xf>
    <xf numFmtId="0" fontId="6" fillId="0" borderId="50" xfId="49" applyFont="1" applyFill="1" applyBorder="1" applyAlignment="1">
      <alignment horizontal="right" vertical="center"/>
    </xf>
    <xf numFmtId="0" fontId="49" fillId="0" borderId="50" xfId="49" applyFont="1" applyFill="1" applyBorder="1" applyAlignment="1">
      <alignment horizontal="center" vertical="center"/>
    </xf>
    <xf numFmtId="0" fontId="6" fillId="0" borderId="50" xfId="49" applyFont="1" applyFill="1" applyBorder="1" applyAlignment="1">
      <alignment vertical="center"/>
    </xf>
    <xf numFmtId="0" fontId="6" fillId="0" borderId="41" xfId="49" applyFont="1" applyFill="1" applyBorder="1" applyAlignment="1">
      <alignment vertical="center"/>
    </xf>
    <xf numFmtId="0" fontId="6" fillId="24" borderId="10" xfId="49" applyFont="1" applyFill="1" applyBorder="1" applyAlignment="1">
      <alignment horizontal="center" vertical="center"/>
    </xf>
    <xf numFmtId="0" fontId="6" fillId="27" borderId="29" xfId="49" applyFont="1" applyFill="1" applyBorder="1" applyAlignment="1">
      <alignment horizontal="center" vertical="center"/>
    </xf>
    <xf numFmtId="0" fontId="6" fillId="27" borderId="15" xfId="49" applyFont="1" applyFill="1" applyBorder="1" applyAlignment="1">
      <alignment horizontal="center" vertical="center"/>
    </xf>
    <xf numFmtId="0" fontId="6" fillId="24" borderId="18"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14" xfId="49" applyFont="1" applyFill="1" applyBorder="1" applyAlignment="1">
      <alignment horizontal="left" vertical="center"/>
    </xf>
    <xf numFmtId="0" fontId="6" fillId="24" borderId="15" xfId="49" applyFont="1" applyFill="1" applyBorder="1" applyAlignment="1">
      <alignment horizontal="left" vertical="center"/>
    </xf>
    <xf numFmtId="0" fontId="6" fillId="24" borderId="12" xfId="49" applyFont="1" applyFill="1" applyBorder="1" applyAlignment="1">
      <alignment horizontal="left" vertical="center"/>
    </xf>
    <xf numFmtId="0" fontId="6" fillId="24" borderId="14" xfId="49" applyFont="1" applyFill="1" applyBorder="1" applyAlignment="1">
      <alignment vertical="center"/>
    </xf>
    <xf numFmtId="0" fontId="6" fillId="24" borderId="15" xfId="49" applyFont="1" applyFill="1" applyBorder="1" applyAlignment="1">
      <alignment vertical="center"/>
    </xf>
    <xf numFmtId="0" fontId="6" fillId="24" borderId="12" xfId="49" applyFont="1" applyFill="1" applyBorder="1" applyAlignment="1">
      <alignment vertical="center"/>
    </xf>
    <xf numFmtId="0" fontId="6" fillId="24" borderId="23" xfId="49" applyFont="1" applyFill="1" applyBorder="1" applyAlignment="1">
      <alignment horizontal="center" vertical="center"/>
    </xf>
    <xf numFmtId="0" fontId="6" fillId="24" borderId="24" xfId="49" applyFont="1" applyFill="1" applyBorder="1" applyAlignment="1">
      <alignment horizontal="center" vertical="center"/>
    </xf>
    <xf numFmtId="0" fontId="6" fillId="27" borderId="82" xfId="49" applyFont="1" applyFill="1" applyBorder="1" applyAlignment="1">
      <alignment horizontal="center" vertical="center"/>
    </xf>
    <xf numFmtId="0" fontId="6" fillId="27" borderId="20" xfId="49" applyFont="1" applyFill="1" applyBorder="1" applyAlignment="1">
      <alignment horizontal="center" vertical="center"/>
    </xf>
    <xf numFmtId="0" fontId="6" fillId="24" borderId="19" xfId="49" applyFont="1" applyFill="1" applyBorder="1" applyAlignment="1">
      <alignment horizontal="center" vertical="center"/>
    </xf>
    <xf numFmtId="0" fontId="6" fillId="24" borderId="20" xfId="49" applyFont="1" applyFill="1" applyBorder="1" applyAlignment="1">
      <alignment horizontal="center" vertical="center"/>
    </xf>
    <xf numFmtId="0" fontId="6" fillId="24" borderId="23" xfId="49" applyFont="1" applyFill="1" applyBorder="1" applyAlignment="1">
      <alignment vertical="center"/>
    </xf>
    <xf numFmtId="0" fontId="6" fillId="24" borderId="24" xfId="49" applyFont="1" applyFill="1" applyBorder="1" applyAlignment="1">
      <alignment vertical="center"/>
    </xf>
    <xf numFmtId="0" fontId="6" fillId="24" borderId="84" xfId="49" applyFont="1" applyFill="1" applyBorder="1" applyAlignment="1">
      <alignment vertical="center"/>
    </xf>
    <xf numFmtId="0" fontId="6" fillId="27" borderId="51" xfId="49" applyFont="1" applyFill="1" applyBorder="1" applyAlignment="1">
      <alignment horizontal="center" vertical="center"/>
    </xf>
    <xf numFmtId="0" fontId="6" fillId="27" borderId="24" xfId="49" applyFont="1" applyFill="1" applyBorder="1" applyAlignment="1">
      <alignment horizontal="center" vertical="center"/>
    </xf>
    <xf numFmtId="0" fontId="6" fillId="24" borderId="19" xfId="49" applyFont="1" applyFill="1" applyBorder="1" applyAlignment="1">
      <alignment vertical="center"/>
    </xf>
    <xf numFmtId="0" fontId="6" fillId="24" borderId="20" xfId="49" applyFont="1" applyFill="1" applyBorder="1" applyAlignment="1">
      <alignment vertical="center"/>
    </xf>
    <xf numFmtId="0" fontId="6" fillId="24" borderId="81" xfId="49" applyFont="1" applyFill="1" applyBorder="1" applyAlignment="1">
      <alignment vertical="center"/>
    </xf>
    <xf numFmtId="0" fontId="6" fillId="24" borderId="82" xfId="49" applyFont="1" applyFill="1" applyBorder="1" applyAlignment="1">
      <alignment horizontal="center" vertical="center"/>
    </xf>
    <xf numFmtId="0" fontId="6" fillId="27" borderId="67" xfId="49" applyFont="1" applyFill="1" applyBorder="1" applyAlignment="1">
      <alignment horizontal="center" vertical="center"/>
    </xf>
    <xf numFmtId="0" fontId="6" fillId="27" borderId="50" xfId="49" applyFont="1" applyFill="1" applyBorder="1" applyAlignment="1">
      <alignment horizontal="center" vertical="center"/>
    </xf>
    <xf numFmtId="0" fontId="6" fillId="24" borderId="40" xfId="49" applyFont="1" applyFill="1" applyBorder="1" applyAlignment="1">
      <alignment vertical="center" wrapText="1"/>
    </xf>
    <xf numFmtId="0" fontId="6" fillId="24" borderId="50" xfId="49" applyFont="1" applyFill="1" applyBorder="1" applyAlignment="1">
      <alignment vertical="center"/>
    </xf>
    <xf numFmtId="0" fontId="6" fillId="24" borderId="80" xfId="49" applyFont="1" applyFill="1" applyBorder="1" applyAlignment="1">
      <alignment vertical="center"/>
    </xf>
    <xf numFmtId="0" fontId="46" fillId="24" borderId="15" xfId="49" applyFont="1" applyFill="1" applyBorder="1" applyAlignment="1">
      <alignment horizontal="center" vertical="center"/>
    </xf>
    <xf numFmtId="0" fontId="6" fillId="24" borderId="29" xfId="49" applyFont="1" applyFill="1" applyBorder="1" applyAlignment="1">
      <alignment horizontal="left" vertical="center"/>
    </xf>
    <xf numFmtId="0" fontId="6" fillId="24" borderId="65" xfId="49" applyFont="1" applyFill="1" applyBorder="1" applyAlignment="1">
      <alignment vertical="center" wrapText="1"/>
    </xf>
    <xf numFmtId="0" fontId="6" fillId="24" borderId="64" xfId="49" applyFont="1" applyFill="1" applyBorder="1" applyAlignment="1">
      <alignment vertical="center" wrapText="1"/>
    </xf>
    <xf numFmtId="0" fontId="6" fillId="24" borderId="29" xfId="49" applyFont="1" applyFill="1" applyBorder="1" applyAlignment="1">
      <alignment horizontal="left" vertical="center" wrapText="1"/>
    </xf>
    <xf numFmtId="0" fontId="6" fillId="24" borderId="15" xfId="49" applyFont="1" applyFill="1" applyBorder="1" applyAlignment="1">
      <alignment horizontal="left" vertical="center" wrapText="1"/>
    </xf>
    <xf numFmtId="0" fontId="6" fillId="24" borderId="12" xfId="49" applyFont="1" applyFill="1" applyBorder="1" applyAlignment="1">
      <alignment horizontal="left" vertical="center" wrapText="1"/>
    </xf>
    <xf numFmtId="185" fontId="46" fillId="24" borderId="15" xfId="49" applyNumberFormat="1" applyFont="1" applyFill="1" applyBorder="1" applyAlignment="1">
      <alignment horizontal="center" vertical="center"/>
    </xf>
    <xf numFmtId="0" fontId="6" fillId="24" borderId="46" xfId="49" applyFont="1" applyFill="1" applyBorder="1" applyAlignment="1">
      <alignment horizontal="left" vertical="center" wrapText="1"/>
    </xf>
    <xf numFmtId="0" fontId="6" fillId="24" borderId="26" xfId="49" applyFont="1" applyFill="1" applyBorder="1" applyAlignment="1">
      <alignment horizontal="left" vertical="center"/>
    </xf>
    <xf numFmtId="0" fontId="6" fillId="24" borderId="27" xfId="49" applyFont="1" applyFill="1" applyBorder="1" applyAlignment="1">
      <alignment horizontal="left" vertical="center"/>
    </xf>
    <xf numFmtId="0" fontId="6" fillId="24" borderId="28" xfId="49" applyFont="1" applyFill="1" applyBorder="1" applyAlignment="1">
      <alignment horizontal="left" vertical="center"/>
    </xf>
    <xf numFmtId="0" fontId="6" fillId="24" borderId="11" xfId="49" applyFont="1" applyFill="1" applyBorder="1" applyAlignment="1">
      <alignment horizontal="left" vertical="center"/>
    </xf>
    <xf numFmtId="0" fontId="6" fillId="24" borderId="57" xfId="49" applyFont="1" applyFill="1" applyBorder="1" applyAlignment="1">
      <alignment horizontal="left" vertical="center"/>
    </xf>
    <xf numFmtId="0" fontId="46" fillId="24" borderId="46" xfId="49" applyFont="1" applyFill="1" applyBorder="1" applyAlignment="1">
      <alignment horizontal="center" vertical="center"/>
    </xf>
    <xf numFmtId="0" fontId="46" fillId="24" borderId="28" xfId="49" applyFont="1" applyFill="1" applyBorder="1" applyAlignment="1">
      <alignment horizontal="center" vertical="center"/>
    </xf>
    <xf numFmtId="185" fontId="46" fillId="0" borderId="26" xfId="49" applyNumberFormat="1" applyFont="1" applyFill="1" applyBorder="1" applyAlignment="1">
      <alignment horizontal="center" vertical="center"/>
    </xf>
    <xf numFmtId="185" fontId="46" fillId="0" borderId="11" xfId="49" applyNumberFormat="1" applyFont="1" applyFill="1" applyBorder="1" applyAlignment="1">
      <alignment horizontal="center" vertical="center"/>
    </xf>
    <xf numFmtId="0" fontId="46" fillId="24" borderId="26" xfId="49" applyFont="1" applyFill="1" applyBorder="1" applyAlignment="1">
      <alignment horizontal="center" vertical="center"/>
    </xf>
    <xf numFmtId="0" fontId="46" fillId="24" borderId="11" xfId="49" applyFont="1" applyFill="1" applyBorder="1" applyAlignment="1">
      <alignment horizontal="center" vertical="center"/>
    </xf>
    <xf numFmtId="0" fontId="6" fillId="24" borderId="27" xfId="49" applyFont="1" applyFill="1" applyBorder="1" applyAlignment="1">
      <alignment horizontal="center" vertical="center"/>
    </xf>
    <xf numFmtId="0" fontId="6" fillId="24" borderId="57" xfId="49" applyFont="1" applyFill="1" applyBorder="1" applyAlignment="1">
      <alignment horizontal="center" vertical="center"/>
    </xf>
    <xf numFmtId="0" fontId="6" fillId="24" borderId="37" xfId="49" applyFont="1" applyFill="1" applyBorder="1" applyAlignment="1">
      <alignment horizontal="left" vertical="center" wrapText="1"/>
    </xf>
    <xf numFmtId="0" fontId="6" fillId="24" borderId="0" xfId="49" applyFont="1" applyFill="1" applyBorder="1" applyAlignment="1">
      <alignment horizontal="left" vertical="center" wrapText="1"/>
    </xf>
    <xf numFmtId="0" fontId="6" fillId="24" borderId="37" xfId="49" applyFont="1" applyFill="1" applyBorder="1" applyAlignment="1">
      <alignment vertical="center" wrapText="1"/>
    </xf>
    <xf numFmtId="0" fontId="6" fillId="24" borderId="0" xfId="49" applyFont="1" applyFill="1" applyBorder="1" applyAlignment="1">
      <alignment vertical="center"/>
    </xf>
    <xf numFmtId="0" fontId="6" fillId="24" borderId="37" xfId="49" applyFont="1" applyFill="1" applyBorder="1" applyAlignment="1">
      <alignment vertical="center"/>
    </xf>
    <xf numFmtId="0" fontId="51" fillId="24" borderId="0" xfId="49" applyFont="1" applyFill="1" applyBorder="1" applyAlignment="1">
      <alignment vertical="center" wrapText="1"/>
    </xf>
    <xf numFmtId="0" fontId="51" fillId="24" borderId="0" xfId="49" applyFont="1" applyFill="1" applyAlignment="1">
      <alignment vertical="center" wrapText="1"/>
    </xf>
    <xf numFmtId="0" fontId="6" fillId="0" borderId="67" xfId="49" applyFont="1" applyFill="1" applyBorder="1" applyAlignment="1">
      <alignment horizontal="center" vertical="center"/>
    </xf>
    <xf numFmtId="0" fontId="6" fillId="0" borderId="50" xfId="49" applyFont="1" applyFill="1" applyBorder="1" applyAlignment="1">
      <alignment horizontal="center" vertical="center"/>
    </xf>
    <xf numFmtId="0" fontId="6" fillId="0" borderId="41" xfId="49" applyFont="1" applyFill="1" applyBorder="1" applyAlignment="1">
      <alignment horizontal="center" vertical="center"/>
    </xf>
    <xf numFmtId="0" fontId="6" fillId="24" borderId="67" xfId="49" applyFont="1" applyFill="1" applyBorder="1" applyAlignment="1">
      <alignment vertical="center"/>
    </xf>
    <xf numFmtId="0" fontId="6" fillId="24" borderId="41" xfId="49" applyFont="1" applyFill="1" applyBorder="1" applyAlignment="1">
      <alignment vertical="center"/>
    </xf>
    <xf numFmtId="185" fontId="46" fillId="0" borderId="15" xfId="49" applyNumberFormat="1"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6" fillId="24" borderId="10" xfId="49" applyFont="1" applyFill="1" applyBorder="1" applyAlignment="1">
      <alignment horizontal="center" vertical="center" wrapText="1"/>
    </xf>
    <xf numFmtId="0" fontId="46" fillId="24" borderId="10" xfId="49" applyFont="1" applyFill="1" applyBorder="1" applyAlignment="1">
      <alignment horizontal="center" vertical="center"/>
    </xf>
    <xf numFmtId="0" fontId="6" fillId="24" borderId="29" xfId="49" applyFont="1" applyFill="1" applyBorder="1" applyAlignment="1">
      <alignment horizontal="center" vertical="center"/>
    </xf>
    <xf numFmtId="0" fontId="6" fillId="24" borderId="51" xfId="49" applyFont="1" applyFill="1" applyBorder="1" applyAlignment="1">
      <alignment horizontal="center" vertical="center"/>
    </xf>
    <xf numFmtId="0" fontId="6" fillId="24" borderId="67" xfId="49" applyFont="1" applyFill="1" applyBorder="1" applyAlignment="1">
      <alignment horizontal="center" vertical="center"/>
    </xf>
    <xf numFmtId="0" fontId="6" fillId="24" borderId="46" xfId="49" applyFont="1" applyFill="1" applyBorder="1" applyAlignment="1">
      <alignment vertical="center" wrapText="1"/>
    </xf>
    <xf numFmtId="0" fontId="6" fillId="24" borderId="26" xfId="49" applyFont="1" applyFill="1" applyBorder="1" applyAlignment="1">
      <alignment vertical="center"/>
    </xf>
    <xf numFmtId="0" fontId="6" fillId="24" borderId="27" xfId="49" applyFont="1" applyFill="1" applyBorder="1" applyAlignment="1">
      <alignment vertical="center"/>
    </xf>
    <xf numFmtId="0" fontId="6" fillId="24" borderId="28" xfId="49" applyFont="1" applyFill="1" applyBorder="1" applyAlignment="1">
      <alignment vertical="center" wrapText="1"/>
    </xf>
    <xf numFmtId="0" fontId="6" fillId="24" borderId="11" xfId="49" applyFont="1" applyFill="1" applyBorder="1" applyAlignment="1">
      <alignment vertical="center"/>
    </xf>
    <xf numFmtId="0" fontId="6" fillId="24" borderId="57" xfId="49" applyFont="1" applyFill="1" applyBorder="1" applyAlignment="1">
      <alignment vertical="center"/>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179" fontId="0" fillId="25" borderId="16" xfId="0" applyNumberFormat="1" applyFont="1" applyFill="1" applyBorder="1" applyAlignment="1">
      <alignment horizontal="center" vertical="center" wrapText="1"/>
    </xf>
    <xf numFmtId="179" fontId="0" fillId="25" borderId="32" xfId="0" applyNumberFormat="1" applyFont="1" applyFill="1" applyBorder="1" applyAlignment="1">
      <alignment horizontal="center" vertical="center" wrapText="1"/>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7" borderId="10" xfId="0" applyFill="1" applyBorder="1" applyAlignment="1" applyProtection="1">
      <alignment vertical="center" wrapText="1"/>
      <protection locked="0"/>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8" borderId="46"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46" xfId="0" applyFill="1" applyBorder="1" applyAlignment="1">
      <alignment horizontal="left" vertical="center"/>
    </xf>
    <xf numFmtId="0" fontId="0" fillId="28" borderId="26" xfId="0" applyFill="1" applyBorder="1" applyAlignment="1">
      <alignment horizontal="left" vertical="center"/>
    </xf>
    <xf numFmtId="0" fontId="0" fillId="28" borderId="27" xfId="0" applyFill="1" applyBorder="1" applyAlignment="1">
      <alignment horizontal="left" vertical="center"/>
    </xf>
    <xf numFmtId="0" fontId="0" fillId="28" borderId="46"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7" xfId="0" applyFill="1" applyBorder="1" applyAlignment="1">
      <alignment vertical="center" wrapText="1"/>
    </xf>
    <xf numFmtId="0" fontId="0" fillId="28" borderId="46"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7" xfId="0" applyFill="1" applyBorder="1" applyAlignment="1">
      <alignment horizontal="left" vertical="center" wrapText="1"/>
    </xf>
    <xf numFmtId="0" fontId="0" fillId="24" borderId="0"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107" xfId="0" applyFill="1" applyBorder="1" applyAlignment="1" applyProtection="1">
      <alignment horizontal="left" vertical="center" wrapText="1"/>
      <protection locked="0"/>
    </xf>
    <xf numFmtId="0" fontId="0" fillId="28" borderId="108" xfId="0" applyFill="1" applyBorder="1" applyAlignment="1" applyProtection="1">
      <alignment horizontal="left" vertical="center" wrapText="1"/>
      <protection locked="0"/>
    </xf>
    <xf numFmtId="0" fontId="0" fillId="28" borderId="109" xfId="0" applyFill="1" applyBorder="1" applyAlignment="1" applyProtection="1">
      <alignment horizontal="left" vertical="center" wrapText="1"/>
      <protection locked="0"/>
    </xf>
    <xf numFmtId="0" fontId="0" fillId="28" borderId="46"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7" xfId="0" applyFill="1" applyBorder="1" applyAlignment="1" applyProtection="1">
      <alignment horizontal="left" vertical="center" wrapText="1"/>
      <protection locked="0"/>
    </xf>
    <xf numFmtId="0" fontId="0" fillId="28" borderId="111" xfId="0" applyFill="1" applyBorder="1" applyAlignment="1" applyProtection="1">
      <alignment horizontal="left" vertical="center" wrapText="1"/>
      <protection locked="0"/>
    </xf>
    <xf numFmtId="0" fontId="0" fillId="28" borderId="112" xfId="0" applyFill="1" applyBorder="1" applyAlignment="1" applyProtection="1">
      <alignment horizontal="left" vertical="center" wrapText="1"/>
      <protection locked="0"/>
    </xf>
    <xf numFmtId="0" fontId="0" fillId="28" borderId="113" xfId="0" applyFill="1" applyBorder="1" applyAlignment="1" applyProtection="1">
      <alignment horizontal="left" vertical="center" wrapText="1"/>
      <protection locked="0"/>
    </xf>
    <xf numFmtId="0" fontId="0" fillId="24" borderId="46"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7" xfId="0" applyFill="1" applyBorder="1" applyAlignment="1">
      <alignment horizontal="left" vertical="center" wrapText="1"/>
    </xf>
    <xf numFmtId="0" fontId="0" fillId="24" borderId="46"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7" xfId="0" applyFill="1" applyBorder="1" applyAlignment="1">
      <alignment vertical="center" wrapText="1"/>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57"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8" borderId="46"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37" fillId="30" borderId="29" xfId="0" applyFont="1" applyFill="1" applyBorder="1" applyAlignment="1" applyProtection="1">
      <alignment horizontal="center" vertical="center"/>
    </xf>
    <xf numFmtId="0" fontId="37" fillId="30" borderId="15" xfId="0" applyFont="1" applyFill="1" applyBorder="1" applyAlignment="1" applyProtection="1">
      <alignment horizontal="center" vertical="center"/>
    </xf>
    <xf numFmtId="0" fontId="37" fillId="30" borderId="12" xfId="0" applyFont="1" applyFill="1" applyBorder="1" applyAlignment="1" applyProtection="1">
      <alignment horizontal="center" vertical="center"/>
    </xf>
    <xf numFmtId="0" fontId="36" fillId="0" borderId="0" xfId="0" applyFont="1" applyBorder="1" applyAlignment="1" applyProtection="1">
      <alignment horizontal="left" vertical="center"/>
    </xf>
    <xf numFmtId="0" fontId="35" fillId="27" borderId="28" xfId="0" applyFont="1" applyFill="1" applyBorder="1" applyAlignment="1" applyProtection="1">
      <alignment horizontal="left" vertical="center" wrapText="1"/>
      <protection locked="0"/>
    </xf>
    <xf numFmtId="0" fontId="35" fillId="27" borderId="12" xfId="0" applyFont="1" applyFill="1" applyBorder="1" applyAlignment="1" applyProtection="1">
      <alignment horizontal="left" vertical="center" wrapText="1"/>
      <protection locked="0"/>
    </xf>
    <xf numFmtId="0" fontId="35"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5" fillId="30" borderId="29" xfId="0" applyFont="1" applyFill="1" applyBorder="1" applyAlignment="1" applyProtection="1">
      <alignment horizontal="center" vertical="center" wrapText="1"/>
    </xf>
    <xf numFmtId="0" fontId="35"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64" fillId="34" borderId="97" xfId="0" applyFont="1" applyFill="1" applyBorder="1" applyAlignment="1">
      <alignment horizontal="left" vertical="center" wrapText="1"/>
    </xf>
    <xf numFmtId="0" fontId="64" fillId="34" borderId="98" xfId="0" applyFont="1" applyFill="1" applyBorder="1" applyAlignment="1">
      <alignment horizontal="left" vertical="center" wrapText="1"/>
    </xf>
    <xf numFmtId="0" fontId="64" fillId="0" borderId="103" xfId="0" applyFont="1" applyFill="1" applyBorder="1" applyAlignment="1">
      <alignment horizontal="left" vertical="top" wrapText="1"/>
    </xf>
    <xf numFmtId="0" fontId="64" fillId="0" borderId="99" xfId="0" applyFont="1" applyFill="1" applyBorder="1" applyAlignment="1">
      <alignment horizontal="left" vertical="top" wrapText="1"/>
    </xf>
    <xf numFmtId="0" fontId="64" fillId="0" borderId="100" xfId="0" applyFont="1" applyFill="1" applyBorder="1" applyAlignment="1">
      <alignment horizontal="left" vertical="top" wrapText="1"/>
    </xf>
    <xf numFmtId="0" fontId="64" fillId="0" borderId="102" xfId="0" applyFont="1" applyFill="1" applyBorder="1" applyAlignment="1">
      <alignment horizontal="left" vertical="top" wrapText="1"/>
    </xf>
    <xf numFmtId="0" fontId="64" fillId="0" borderId="97" xfId="0" applyFont="1" applyFill="1" applyBorder="1" applyAlignment="1">
      <alignment horizontal="left" vertical="top" wrapText="1"/>
    </xf>
    <xf numFmtId="0" fontId="64" fillId="0" borderId="98" xfId="0" applyFont="1" applyFill="1" applyBorder="1" applyAlignment="1">
      <alignment horizontal="left" vertical="top" wrapText="1"/>
    </xf>
    <xf numFmtId="0" fontId="63" fillId="0" borderId="16" xfId="0" applyFont="1" applyBorder="1" applyAlignment="1">
      <alignment horizontal="left" vertical="top" wrapText="1"/>
    </xf>
    <xf numFmtId="0" fontId="63" fillId="0" borderId="36" xfId="0" applyFont="1" applyBorder="1" applyAlignment="1">
      <alignment horizontal="left" vertical="top" wrapText="1"/>
    </xf>
    <xf numFmtId="0" fontId="63" fillId="0" borderId="32" xfId="0" applyFont="1" applyBorder="1" applyAlignment="1">
      <alignment horizontal="left" vertical="top" wrapText="1"/>
    </xf>
    <xf numFmtId="0" fontId="64" fillId="0" borderId="28" xfId="0" applyFont="1" applyFill="1" applyBorder="1" applyAlignment="1">
      <alignment horizontal="left" vertical="top" wrapText="1"/>
    </xf>
    <xf numFmtId="0" fontId="64" fillId="0" borderId="57" xfId="0" applyFont="1" applyFill="1" applyBorder="1" applyAlignment="1">
      <alignment horizontal="left" vertical="top" wrapText="1"/>
    </xf>
    <xf numFmtId="0" fontId="64" fillId="0" borderId="36" xfId="0" applyFont="1" applyBorder="1" applyAlignment="1">
      <alignment horizontal="center" vertical="center" textRotation="255" wrapText="1"/>
    </xf>
    <xf numFmtId="0" fontId="64" fillId="0" borderId="32" xfId="0" applyFont="1" applyBorder="1" applyAlignment="1">
      <alignment horizontal="center" vertical="center" textRotation="255" wrapText="1"/>
    </xf>
    <xf numFmtId="0" fontId="64" fillId="0" borderId="16"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4" fillId="0" borderId="32" xfId="0" applyFont="1" applyFill="1" applyBorder="1" applyAlignment="1">
      <alignment horizontal="center" vertical="center" wrapText="1"/>
    </xf>
    <xf numFmtId="0" fontId="64" fillId="0" borderId="87" xfId="0" applyFont="1" applyFill="1" applyBorder="1" applyAlignment="1">
      <alignment horizontal="left" vertical="center" wrapText="1"/>
    </xf>
    <xf numFmtId="0" fontId="64" fillId="0" borderId="88" xfId="0" applyFont="1" applyFill="1" applyBorder="1" applyAlignment="1">
      <alignment horizontal="left" vertical="center" wrapText="1"/>
    </xf>
    <xf numFmtId="0" fontId="64" fillId="0" borderId="46" xfId="0" applyFont="1" applyFill="1" applyBorder="1" applyAlignment="1">
      <alignment horizontal="left" vertical="center" wrapText="1"/>
    </xf>
    <xf numFmtId="0" fontId="69" fillId="0" borderId="27" xfId="0" applyFont="1" applyFill="1" applyBorder="1" applyAlignment="1">
      <alignment horizontal="left" vertical="center" wrapText="1"/>
    </xf>
    <xf numFmtId="0" fontId="64" fillId="34" borderId="103" xfId="0" applyFont="1" applyFill="1" applyBorder="1" applyAlignment="1">
      <alignment horizontal="left" vertical="center" wrapText="1"/>
    </xf>
    <xf numFmtId="0" fontId="69" fillId="0" borderId="99" xfId="0" applyFont="1" applyBorder="1" applyAlignment="1">
      <alignment horizontal="left" vertical="center" wrapText="1"/>
    </xf>
    <xf numFmtId="0" fontId="64" fillId="0" borderId="89" xfId="0" applyFont="1" applyFill="1" applyBorder="1" applyAlignment="1">
      <alignment horizontal="left" vertical="top" wrapText="1"/>
    </xf>
    <xf numFmtId="0" fontId="64" fillId="0" borderId="90" xfId="0" applyFont="1" applyFill="1" applyBorder="1" applyAlignment="1">
      <alignment horizontal="left" vertical="top" wrapText="1"/>
    </xf>
    <xf numFmtId="0" fontId="64" fillId="34" borderId="28" xfId="0" applyFont="1" applyFill="1" applyBorder="1" applyAlignment="1">
      <alignment horizontal="left" vertical="center" wrapText="1"/>
    </xf>
    <xf numFmtId="0" fontId="69" fillId="0" borderId="57" xfId="0" applyFont="1" applyBorder="1" applyAlignment="1">
      <alignment horizontal="left" vertical="center" wrapText="1"/>
    </xf>
    <xf numFmtId="0" fontId="70" fillId="0" borderId="100" xfId="0" applyFont="1" applyFill="1" applyBorder="1" applyAlignment="1">
      <alignment horizontal="left" vertical="center" wrapText="1"/>
    </xf>
    <xf numFmtId="0" fontId="70" fillId="0" borderId="102" xfId="0" applyFont="1" applyFill="1" applyBorder="1" applyAlignment="1">
      <alignment horizontal="left" vertical="center" wrapText="1"/>
    </xf>
    <xf numFmtId="0" fontId="71" fillId="0" borderId="90" xfId="0" applyFont="1" applyFill="1" applyBorder="1" applyAlignment="1">
      <alignment horizontal="left" vertical="top" wrapText="1"/>
    </xf>
    <xf numFmtId="0" fontId="70" fillId="0" borderId="87" xfId="0" applyFont="1" applyFill="1" applyBorder="1" applyAlignment="1">
      <alignment horizontal="left" vertical="center" wrapText="1"/>
    </xf>
    <xf numFmtId="0" fontId="70" fillId="0" borderId="88" xfId="0" applyFont="1" applyFill="1" applyBorder="1" applyAlignment="1">
      <alignment horizontal="left" vertical="center" wrapText="1"/>
    </xf>
    <xf numFmtId="0" fontId="64" fillId="34" borderId="100" xfId="0" applyFont="1" applyFill="1" applyBorder="1" applyAlignment="1">
      <alignment horizontal="left" vertical="center" wrapText="1"/>
    </xf>
    <xf numFmtId="0" fontId="64" fillId="34" borderId="102" xfId="0" applyFont="1" applyFill="1" applyBorder="1" applyAlignment="1">
      <alignment horizontal="left" vertical="center" wrapText="1"/>
    </xf>
    <xf numFmtId="0" fontId="64" fillId="0" borderId="16" xfId="0" applyFont="1" applyBorder="1" applyAlignment="1">
      <alignment horizontal="center" vertical="center" textRotation="255" wrapText="1"/>
    </xf>
    <xf numFmtId="0" fontId="64" fillId="0" borderId="27" xfId="0" applyFont="1" applyFill="1" applyBorder="1" applyAlignment="1">
      <alignment horizontal="left" vertical="center" wrapText="1"/>
    </xf>
    <xf numFmtId="0" fontId="64" fillId="0" borderId="28" xfId="0" applyFont="1" applyFill="1" applyBorder="1" applyAlignment="1">
      <alignment horizontal="left" vertical="center" wrapText="1"/>
    </xf>
    <xf numFmtId="0" fontId="64" fillId="0" borderId="57" xfId="0" applyFont="1" applyFill="1" applyBorder="1" applyAlignment="1">
      <alignment horizontal="left" vertical="center" wrapText="1"/>
    </xf>
    <xf numFmtId="0" fontId="64" fillId="0" borderId="92" xfId="0" applyFont="1" applyFill="1" applyBorder="1" applyAlignment="1">
      <alignment horizontal="left" vertical="center" wrapText="1"/>
    </xf>
    <xf numFmtId="0" fontId="64" fillId="0" borderId="93" xfId="0" applyFont="1" applyFill="1" applyBorder="1" applyAlignment="1">
      <alignment horizontal="left" vertical="center" wrapText="1"/>
    </xf>
    <xf numFmtId="0" fontId="64" fillId="0" borderId="94"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center" vertical="center" wrapText="1"/>
    </xf>
    <xf numFmtId="0" fontId="67" fillId="34" borderId="29" xfId="0" applyFont="1" applyFill="1" applyBorder="1" applyAlignment="1">
      <alignment horizontal="left" vertical="top" wrapText="1"/>
    </xf>
    <xf numFmtId="0" fontId="67" fillId="34" borderId="15" xfId="0" applyFont="1" applyFill="1" applyBorder="1" applyAlignment="1">
      <alignment horizontal="left" vertical="top" wrapText="1"/>
    </xf>
    <xf numFmtId="0" fontId="67" fillId="34" borderId="12" xfId="0" applyFont="1" applyFill="1" applyBorder="1" applyAlignment="1">
      <alignment horizontal="left" vertical="top" wrapText="1"/>
    </xf>
    <xf numFmtId="0" fontId="64" fillId="0" borderId="29" xfId="0" applyFont="1" applyBorder="1" applyAlignment="1">
      <alignment horizontal="center" vertical="center" wrapText="1"/>
    </xf>
    <xf numFmtId="0" fontId="64" fillId="0" borderId="12" xfId="0" applyFont="1" applyBorder="1" applyAlignment="1">
      <alignment horizontal="center" vertical="center" wrapText="1"/>
    </xf>
    <xf numFmtId="0" fontId="64" fillId="34" borderId="29" xfId="0" applyFont="1" applyFill="1" applyBorder="1" applyAlignment="1">
      <alignment horizontal="center" vertical="center" wrapText="1"/>
    </xf>
    <xf numFmtId="0" fontId="64" fillId="34" borderId="12" xfId="0" applyFont="1" applyFill="1" applyBorder="1" applyAlignment="1">
      <alignment horizontal="center" vertical="center" wrapText="1"/>
    </xf>
    <xf numFmtId="0" fontId="64" fillId="0" borderId="37" xfId="0" applyFont="1" applyFill="1" applyBorder="1" applyAlignment="1">
      <alignment horizontal="left" vertical="center" wrapText="1"/>
    </xf>
    <xf numFmtId="0" fontId="69" fillId="0" borderId="56" xfId="0" applyFont="1" applyFill="1" applyBorder="1" applyAlignment="1">
      <alignment horizontal="left" vertical="center" wrapText="1"/>
    </xf>
    <xf numFmtId="0" fontId="64" fillId="0" borderId="37" xfId="0" applyFont="1" applyFill="1" applyBorder="1" applyAlignment="1">
      <alignment horizontal="left" vertical="top" wrapText="1"/>
    </xf>
    <xf numFmtId="0" fontId="64" fillId="0" borderId="56" xfId="0" applyFont="1" applyFill="1" applyBorder="1" applyAlignment="1">
      <alignment horizontal="left" vertical="top" wrapText="1"/>
    </xf>
    <xf numFmtId="0" fontId="65" fillId="0" borderId="0" xfId="0" applyFont="1" applyBorder="1" applyAlignment="1">
      <alignment horizontal="center" vertical="center"/>
    </xf>
    <xf numFmtId="0" fontId="4" fillId="0" borderId="0" xfId="0" applyFont="1" applyBorder="1" applyAlignment="1">
      <alignment horizontal="left" vertical="center"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551" customWidth="1"/>
    <col min="2" max="2" width="9" style="551"/>
    <col min="3" max="3" width="23.5" style="551" bestFit="1" customWidth="1"/>
    <col min="4" max="4" width="15.125" style="551" bestFit="1" customWidth="1"/>
    <col min="5" max="5" width="11" style="551" bestFit="1" customWidth="1"/>
    <col min="6" max="6" width="17.25" style="551" bestFit="1" customWidth="1"/>
    <col min="7" max="7" width="13" style="551" bestFit="1" customWidth="1"/>
    <col min="8" max="9" width="17.25" style="551" bestFit="1" customWidth="1"/>
    <col min="10" max="10" width="13" style="551" bestFit="1" customWidth="1"/>
    <col min="11" max="11" width="11" style="551" bestFit="1" customWidth="1"/>
    <col min="12" max="12" width="11.125" style="551" bestFit="1" customWidth="1"/>
    <col min="13" max="16384" width="9" style="551"/>
  </cols>
  <sheetData>
    <row r="1" spans="1:12">
      <c r="A1" s="548" t="s">
        <v>659</v>
      </c>
      <c r="B1" s="549" t="s">
        <v>661</v>
      </c>
      <c r="C1" s="549" t="s">
        <v>662</v>
      </c>
      <c r="D1" s="549" t="s">
        <v>663</v>
      </c>
      <c r="E1" s="549" t="s">
        <v>664</v>
      </c>
      <c r="F1" s="549" t="s">
        <v>665</v>
      </c>
      <c r="G1" s="549" t="s">
        <v>666</v>
      </c>
      <c r="H1" s="549" t="s">
        <v>667</v>
      </c>
      <c r="I1" s="549" t="s">
        <v>668</v>
      </c>
      <c r="J1" s="549" t="s">
        <v>669</v>
      </c>
      <c r="K1" s="549" t="s">
        <v>670</v>
      </c>
      <c r="L1" s="550"/>
    </row>
    <row r="2" spans="1:12">
      <c r="A2" s="552" t="s">
        <v>671</v>
      </c>
      <c r="B2" s="553" t="s">
        <v>672</v>
      </c>
      <c r="C2" s="553" t="s">
        <v>673</v>
      </c>
      <c r="D2" s="553" t="s">
        <v>674</v>
      </c>
      <c r="E2" s="554"/>
      <c r="F2" s="554"/>
      <c r="G2" s="554"/>
      <c r="H2" s="554"/>
      <c r="I2" s="554"/>
      <c r="J2" s="554"/>
      <c r="K2" s="554"/>
      <c r="L2" s="554"/>
    </row>
    <row r="3" spans="1:12">
      <c r="A3" s="552" t="s">
        <v>675</v>
      </c>
      <c r="B3" s="553" t="s">
        <v>672</v>
      </c>
      <c r="C3" s="553" t="s">
        <v>673</v>
      </c>
      <c r="D3" s="553" t="s">
        <v>674</v>
      </c>
      <c r="E3" s="553"/>
      <c r="F3" s="553"/>
      <c r="G3" s="553"/>
      <c r="H3" s="553"/>
      <c r="I3" s="553"/>
      <c r="J3" s="553"/>
      <c r="K3" s="553"/>
      <c r="L3" s="555"/>
    </row>
    <row r="4" spans="1:12">
      <c r="A4" s="552" t="s">
        <v>676</v>
      </c>
      <c r="B4" s="553" t="s">
        <v>672</v>
      </c>
      <c r="C4" s="553" t="s">
        <v>673</v>
      </c>
      <c r="D4" s="553" t="s">
        <v>674</v>
      </c>
      <c r="E4" s="553"/>
      <c r="F4" s="553"/>
      <c r="G4" s="553"/>
      <c r="H4" s="553"/>
      <c r="I4" s="553"/>
      <c r="J4" s="553"/>
      <c r="K4" s="553"/>
      <c r="L4" s="555"/>
    </row>
    <row r="5" spans="1:12">
      <c r="A5" s="552" t="s">
        <v>677</v>
      </c>
      <c r="B5" s="553" t="s">
        <v>672</v>
      </c>
      <c r="C5" s="553" t="s">
        <v>673</v>
      </c>
      <c r="D5" s="553" t="s">
        <v>674</v>
      </c>
      <c r="E5" s="553"/>
      <c r="F5" s="553"/>
      <c r="G5" s="553"/>
      <c r="H5" s="553"/>
      <c r="I5" s="553"/>
      <c r="J5" s="553"/>
      <c r="K5" s="553"/>
      <c r="L5" s="555"/>
    </row>
    <row r="6" spans="1:12">
      <c r="A6" s="556" t="s">
        <v>109</v>
      </c>
      <c r="B6" s="557" t="s">
        <v>672</v>
      </c>
      <c r="C6" s="557" t="s">
        <v>678</v>
      </c>
      <c r="D6" s="557" t="s">
        <v>679</v>
      </c>
      <c r="E6" s="557" t="s">
        <v>680</v>
      </c>
      <c r="F6" s="557" t="s">
        <v>681</v>
      </c>
      <c r="G6" s="557"/>
      <c r="H6" s="557"/>
      <c r="I6" s="557"/>
      <c r="J6" s="557"/>
      <c r="K6" s="553"/>
      <c r="L6" s="555"/>
    </row>
    <row r="7" spans="1:12">
      <c r="A7" s="556" t="s">
        <v>110</v>
      </c>
      <c r="B7" s="557" t="s">
        <v>672</v>
      </c>
      <c r="C7" s="557" t="s">
        <v>678</v>
      </c>
      <c r="D7" s="557" t="s">
        <v>679</v>
      </c>
      <c r="E7" s="557" t="s">
        <v>680</v>
      </c>
      <c r="F7" s="557" t="s">
        <v>682</v>
      </c>
      <c r="G7" s="557" t="s">
        <v>683</v>
      </c>
      <c r="H7" s="557" t="s">
        <v>684</v>
      </c>
      <c r="I7" s="557" t="s">
        <v>681</v>
      </c>
      <c r="J7" s="557" t="s">
        <v>685</v>
      </c>
      <c r="K7" s="553"/>
      <c r="L7" s="555"/>
    </row>
    <row r="8" spans="1:12">
      <c r="A8" s="556" t="s">
        <v>686</v>
      </c>
      <c r="B8" s="557" t="s">
        <v>672</v>
      </c>
      <c r="C8" s="557" t="s">
        <v>681</v>
      </c>
      <c r="D8" s="557"/>
      <c r="E8" s="557"/>
      <c r="F8" s="557"/>
      <c r="G8" s="557"/>
      <c r="H8" s="557"/>
      <c r="I8" s="557"/>
      <c r="J8" s="557"/>
      <c r="K8" s="553"/>
      <c r="L8" s="555"/>
    </row>
    <row r="9" spans="1:12">
      <c r="A9" s="556" t="s">
        <v>687</v>
      </c>
      <c r="B9" s="557" t="s">
        <v>672</v>
      </c>
      <c r="C9" s="557" t="s">
        <v>681</v>
      </c>
      <c r="D9" s="557"/>
      <c r="E9" s="557"/>
      <c r="F9" s="557"/>
      <c r="G9" s="557"/>
      <c r="H9" s="557"/>
      <c r="I9" s="557"/>
      <c r="J9" s="557"/>
      <c r="K9" s="553"/>
      <c r="L9" s="555"/>
    </row>
    <row r="10" spans="1:12">
      <c r="A10" s="556" t="s">
        <v>688</v>
      </c>
      <c r="B10" s="557" t="s">
        <v>672</v>
      </c>
      <c r="C10" s="557" t="s">
        <v>681</v>
      </c>
      <c r="D10" s="557"/>
      <c r="E10" s="557"/>
      <c r="F10" s="557"/>
      <c r="G10" s="557"/>
      <c r="H10" s="557"/>
      <c r="I10" s="557"/>
      <c r="J10" s="557"/>
      <c r="K10" s="553"/>
      <c r="L10" s="555"/>
    </row>
    <row r="11" spans="1:12">
      <c r="A11" s="556" t="s">
        <v>689</v>
      </c>
      <c r="B11" s="557" t="s">
        <v>672</v>
      </c>
      <c r="C11" s="557" t="s">
        <v>673</v>
      </c>
      <c r="D11" s="557"/>
      <c r="E11" s="557"/>
      <c r="F11" s="557"/>
      <c r="G11" s="557"/>
      <c r="H11" s="557"/>
      <c r="I11" s="557"/>
      <c r="J11" s="557"/>
      <c r="K11" s="553"/>
      <c r="L11" s="555"/>
    </row>
    <row r="12" spans="1:12">
      <c r="A12" s="556" t="s">
        <v>690</v>
      </c>
      <c r="B12" s="557" t="s">
        <v>672</v>
      </c>
      <c r="C12" s="557" t="s">
        <v>678</v>
      </c>
      <c r="D12" s="557" t="s">
        <v>691</v>
      </c>
      <c r="E12" s="557" t="s">
        <v>681</v>
      </c>
      <c r="F12" s="557" t="s">
        <v>685</v>
      </c>
      <c r="G12" s="557"/>
      <c r="H12" s="557"/>
      <c r="I12" s="557"/>
      <c r="J12" s="557"/>
      <c r="K12" s="553"/>
      <c r="L12" s="555"/>
    </row>
    <row r="13" spans="1:12">
      <c r="A13" s="556" t="s">
        <v>692</v>
      </c>
      <c r="B13" s="557" t="s">
        <v>672</v>
      </c>
      <c r="C13" s="557" t="s">
        <v>678</v>
      </c>
      <c r="D13" s="557" t="s">
        <v>691</v>
      </c>
      <c r="E13" s="557" t="s">
        <v>685</v>
      </c>
      <c r="F13" s="557"/>
      <c r="G13" s="557"/>
      <c r="H13" s="557"/>
      <c r="I13" s="557"/>
      <c r="J13" s="557"/>
      <c r="K13" s="553"/>
      <c r="L13" s="555"/>
    </row>
    <row r="14" spans="1:12">
      <c r="A14" s="556" t="s">
        <v>693</v>
      </c>
      <c r="B14" s="557" t="s">
        <v>672</v>
      </c>
      <c r="C14" s="557" t="s">
        <v>678</v>
      </c>
      <c r="D14" s="557" t="s">
        <v>691</v>
      </c>
      <c r="E14" s="557" t="s">
        <v>681</v>
      </c>
      <c r="F14" s="557" t="s">
        <v>694</v>
      </c>
      <c r="G14" s="557" t="s">
        <v>685</v>
      </c>
      <c r="H14" s="557"/>
      <c r="I14" s="557"/>
      <c r="J14" s="557"/>
      <c r="K14" s="553"/>
      <c r="L14" s="555"/>
    </row>
    <row r="15" spans="1:12">
      <c r="A15" s="556" t="s">
        <v>695</v>
      </c>
      <c r="B15" s="557" t="s">
        <v>672</v>
      </c>
      <c r="C15" s="557" t="s">
        <v>678</v>
      </c>
      <c r="D15" s="557" t="s">
        <v>679</v>
      </c>
      <c r="E15" s="557" t="s">
        <v>680</v>
      </c>
      <c r="F15" s="557" t="s">
        <v>682</v>
      </c>
      <c r="G15" s="557" t="s">
        <v>683</v>
      </c>
      <c r="H15" s="557" t="s">
        <v>684</v>
      </c>
      <c r="I15" s="557" t="s">
        <v>696</v>
      </c>
      <c r="J15" s="557" t="s">
        <v>697</v>
      </c>
      <c r="K15" s="553" t="s">
        <v>681</v>
      </c>
      <c r="L15" s="558" t="s">
        <v>685</v>
      </c>
    </row>
    <row r="16" spans="1:12">
      <c r="A16" s="556" t="s">
        <v>698</v>
      </c>
      <c r="B16" s="557" t="s">
        <v>672</v>
      </c>
      <c r="C16" s="557" t="s">
        <v>678</v>
      </c>
      <c r="D16" s="557" t="s">
        <v>680</v>
      </c>
      <c r="E16" s="557" t="s">
        <v>682</v>
      </c>
      <c r="F16" s="557" t="s">
        <v>683</v>
      </c>
      <c r="G16" s="557" t="s">
        <v>684</v>
      </c>
      <c r="H16" s="557" t="s">
        <v>681</v>
      </c>
      <c r="I16" s="557" t="s">
        <v>685</v>
      </c>
      <c r="J16" s="557"/>
      <c r="K16" s="553"/>
      <c r="L16" s="555"/>
    </row>
    <row r="17" spans="1:12">
      <c r="A17" s="556" t="s">
        <v>699</v>
      </c>
      <c r="B17" s="557" t="s">
        <v>672</v>
      </c>
      <c r="C17" s="557" t="s">
        <v>678</v>
      </c>
      <c r="D17" s="557" t="s">
        <v>700</v>
      </c>
      <c r="E17" s="557" t="s">
        <v>681</v>
      </c>
      <c r="F17" s="557" t="s">
        <v>685</v>
      </c>
      <c r="G17" s="557"/>
      <c r="H17" s="557"/>
      <c r="I17" s="557"/>
      <c r="J17" s="557"/>
      <c r="K17" s="553"/>
      <c r="L17" s="555"/>
    </row>
    <row r="18" spans="1:12">
      <c r="A18" s="556" t="s">
        <v>582</v>
      </c>
      <c r="B18" s="557" t="s">
        <v>672</v>
      </c>
      <c r="C18" s="557" t="s">
        <v>701</v>
      </c>
      <c r="D18" s="557" t="s">
        <v>685</v>
      </c>
      <c r="E18" s="557"/>
      <c r="F18" s="557"/>
      <c r="G18" s="557"/>
      <c r="H18" s="557"/>
      <c r="I18" s="557"/>
      <c r="J18" s="557"/>
      <c r="K18" s="559"/>
      <c r="L18" s="555"/>
    </row>
    <row r="19" spans="1:12">
      <c r="A19" s="556" t="s">
        <v>113</v>
      </c>
      <c r="B19" s="557" t="s">
        <v>672</v>
      </c>
      <c r="C19" s="557" t="s">
        <v>678</v>
      </c>
      <c r="D19" s="557" t="s">
        <v>702</v>
      </c>
      <c r="E19" s="557" t="s">
        <v>703</v>
      </c>
      <c r="F19" s="557" t="s">
        <v>704</v>
      </c>
      <c r="G19" s="557" t="s">
        <v>685</v>
      </c>
      <c r="H19" s="557"/>
      <c r="I19" s="557"/>
      <c r="J19" s="553"/>
      <c r="K19" s="559"/>
      <c r="L19" s="555"/>
    </row>
    <row r="20" spans="1:12">
      <c r="A20" s="556" t="s">
        <v>705</v>
      </c>
      <c r="B20" s="557" t="s">
        <v>672</v>
      </c>
      <c r="C20" s="557" t="s">
        <v>678</v>
      </c>
      <c r="D20" s="557" t="s">
        <v>702</v>
      </c>
      <c r="E20" s="557" t="s">
        <v>703</v>
      </c>
      <c r="F20" s="557" t="s">
        <v>685</v>
      </c>
      <c r="G20" s="557"/>
      <c r="H20" s="557"/>
      <c r="I20" s="557"/>
      <c r="J20" s="557"/>
      <c r="K20" s="553"/>
      <c r="L20" s="555"/>
    </row>
    <row r="21" spans="1:12">
      <c r="A21" s="556" t="s">
        <v>114</v>
      </c>
      <c r="B21" s="557" t="s">
        <v>672</v>
      </c>
      <c r="C21" s="557" t="s">
        <v>678</v>
      </c>
      <c r="D21" s="557" t="s">
        <v>702</v>
      </c>
      <c r="E21" s="557" t="s">
        <v>703</v>
      </c>
      <c r="F21" s="557" t="s">
        <v>706</v>
      </c>
      <c r="G21" s="557" t="s">
        <v>685</v>
      </c>
      <c r="H21" s="557"/>
      <c r="I21" s="557"/>
      <c r="J21" s="557"/>
      <c r="K21" s="553"/>
      <c r="L21" s="555"/>
    </row>
    <row r="22" spans="1:12">
      <c r="A22" s="556" t="s">
        <v>115</v>
      </c>
      <c r="B22" s="557" t="s">
        <v>672</v>
      </c>
      <c r="C22" s="557" t="s">
        <v>678</v>
      </c>
      <c r="D22" s="557" t="s">
        <v>702</v>
      </c>
      <c r="E22" s="557" t="s">
        <v>703</v>
      </c>
      <c r="F22" s="557" t="s">
        <v>707</v>
      </c>
      <c r="G22" s="557" t="s">
        <v>685</v>
      </c>
      <c r="H22" s="557"/>
      <c r="I22" s="557"/>
      <c r="J22" s="557"/>
      <c r="K22" s="553"/>
      <c r="L22" s="555"/>
    </row>
    <row r="23" spans="1:12">
      <c r="A23" s="556" t="s">
        <v>708</v>
      </c>
      <c r="B23" s="557" t="s">
        <v>672</v>
      </c>
      <c r="C23" s="557" t="s">
        <v>709</v>
      </c>
      <c r="D23" s="557" t="s">
        <v>685</v>
      </c>
      <c r="E23" s="557"/>
      <c r="F23" s="557"/>
      <c r="G23" s="557"/>
      <c r="H23" s="557"/>
      <c r="I23" s="557"/>
      <c r="J23" s="557"/>
      <c r="K23" s="553"/>
      <c r="L23" s="555"/>
    </row>
    <row r="24" spans="1:12">
      <c r="A24" s="556" t="s">
        <v>710</v>
      </c>
      <c r="B24" s="557" t="s">
        <v>672</v>
      </c>
      <c r="C24" s="557" t="s">
        <v>678</v>
      </c>
      <c r="D24" s="557" t="s">
        <v>711</v>
      </c>
      <c r="E24" s="557" t="s">
        <v>685</v>
      </c>
      <c r="F24" s="557"/>
      <c r="G24" s="557"/>
      <c r="H24" s="557"/>
      <c r="I24" s="557"/>
      <c r="J24" s="557"/>
      <c r="K24" s="553"/>
      <c r="L24" s="555"/>
    </row>
    <row r="25" spans="1:12">
      <c r="A25" s="556" t="s">
        <v>712</v>
      </c>
      <c r="B25" s="557" t="s">
        <v>672</v>
      </c>
      <c r="C25" s="557" t="s">
        <v>678</v>
      </c>
      <c r="D25" s="557" t="s">
        <v>713</v>
      </c>
      <c r="E25" s="557" t="s">
        <v>685</v>
      </c>
      <c r="F25" s="557"/>
      <c r="G25" s="557"/>
      <c r="H25" s="557"/>
      <c r="I25" s="557"/>
      <c r="J25" s="557"/>
      <c r="K25" s="553"/>
      <c r="L25" s="555"/>
    </row>
    <row r="26" spans="1:12">
      <c r="A26" s="556" t="s">
        <v>714</v>
      </c>
      <c r="B26" s="557" t="s">
        <v>672</v>
      </c>
      <c r="C26" s="557" t="s">
        <v>709</v>
      </c>
      <c r="D26" s="557" t="s">
        <v>715</v>
      </c>
      <c r="E26" s="557" t="s">
        <v>685</v>
      </c>
      <c r="F26" s="557"/>
      <c r="G26" s="557"/>
      <c r="H26" s="557"/>
      <c r="I26" s="557"/>
      <c r="J26" s="557"/>
      <c r="K26" s="553"/>
      <c r="L26" s="555"/>
    </row>
    <row r="27" spans="1:12">
      <c r="A27" s="556" t="s">
        <v>716</v>
      </c>
      <c r="B27" s="557" t="s">
        <v>672</v>
      </c>
      <c r="C27" s="557" t="s">
        <v>717</v>
      </c>
      <c r="D27" s="557" t="s">
        <v>718</v>
      </c>
      <c r="E27" s="557" t="s">
        <v>719</v>
      </c>
      <c r="F27" s="557" t="s">
        <v>720</v>
      </c>
      <c r="G27" s="557" t="s">
        <v>680</v>
      </c>
      <c r="H27" s="557" t="s">
        <v>685</v>
      </c>
      <c r="I27" s="557"/>
      <c r="J27" s="557"/>
      <c r="K27" s="553"/>
      <c r="L27" s="555"/>
    </row>
    <row r="28" spans="1:12">
      <c r="A28" s="556" t="s">
        <v>721</v>
      </c>
      <c r="B28" s="557" t="s">
        <v>672</v>
      </c>
      <c r="C28" s="557" t="s">
        <v>717</v>
      </c>
      <c r="D28" s="557" t="s">
        <v>722</v>
      </c>
      <c r="E28" s="557" t="s">
        <v>680</v>
      </c>
      <c r="F28" s="557" t="s">
        <v>718</v>
      </c>
      <c r="G28" s="557" t="s">
        <v>719</v>
      </c>
      <c r="H28" s="557" t="s">
        <v>720</v>
      </c>
      <c r="I28" s="557" t="s">
        <v>685</v>
      </c>
      <c r="J28" s="557"/>
      <c r="K28" s="553"/>
      <c r="L28" s="555"/>
    </row>
    <row r="29" spans="1:12">
      <c r="A29" s="556" t="s">
        <v>723</v>
      </c>
      <c r="B29" s="557" t="s">
        <v>672</v>
      </c>
      <c r="C29" s="557" t="s">
        <v>717</v>
      </c>
      <c r="D29" s="557" t="s">
        <v>722</v>
      </c>
      <c r="E29" s="557" t="s">
        <v>718</v>
      </c>
      <c r="F29" s="557" t="s">
        <v>719</v>
      </c>
      <c r="G29" s="557" t="s">
        <v>724</v>
      </c>
      <c r="H29" s="557" t="s">
        <v>725</v>
      </c>
      <c r="I29" s="557" t="s">
        <v>720</v>
      </c>
      <c r="J29" s="557" t="s">
        <v>680</v>
      </c>
      <c r="K29" s="557" t="s">
        <v>685</v>
      </c>
      <c r="L29" s="555"/>
    </row>
    <row r="30" spans="1:12">
      <c r="A30" s="556" t="s">
        <v>726</v>
      </c>
      <c r="B30" s="557" t="s">
        <v>672</v>
      </c>
      <c r="C30" s="557" t="s">
        <v>717</v>
      </c>
      <c r="D30" s="557" t="s">
        <v>727</v>
      </c>
      <c r="E30" s="557"/>
      <c r="F30" s="557"/>
      <c r="G30" s="557"/>
      <c r="H30" s="557"/>
      <c r="I30" s="557"/>
      <c r="J30" s="557"/>
      <c r="K30" s="557"/>
      <c r="L30" s="555"/>
    </row>
    <row r="31" spans="1:12">
      <c r="A31" s="556" t="s">
        <v>728</v>
      </c>
      <c r="B31" s="557" t="s">
        <v>672</v>
      </c>
      <c r="C31" s="557" t="s">
        <v>717</v>
      </c>
      <c r="D31" s="557" t="s">
        <v>727</v>
      </c>
      <c r="E31" s="557"/>
      <c r="F31" s="557"/>
      <c r="G31" s="557"/>
      <c r="H31" s="557"/>
      <c r="I31" s="557"/>
      <c r="J31" s="557"/>
      <c r="K31" s="557"/>
      <c r="L31" s="555"/>
    </row>
    <row r="32" spans="1:12">
      <c r="A32" s="556" t="s">
        <v>729</v>
      </c>
      <c r="B32" s="557" t="s">
        <v>672</v>
      </c>
      <c r="C32" s="557" t="s">
        <v>717</v>
      </c>
      <c r="D32" s="557" t="s">
        <v>679</v>
      </c>
      <c r="E32" s="557" t="s">
        <v>680</v>
      </c>
      <c r="F32" s="557" t="s">
        <v>718</v>
      </c>
      <c r="G32" s="557" t="s">
        <v>719</v>
      </c>
      <c r="H32" s="557" t="s">
        <v>724</v>
      </c>
      <c r="I32" s="557" t="s">
        <v>725</v>
      </c>
      <c r="J32" s="557" t="s">
        <v>730</v>
      </c>
      <c r="K32" s="557" t="s">
        <v>685</v>
      </c>
      <c r="L32" s="555"/>
    </row>
    <row r="33" spans="1:29" ht="27">
      <c r="A33" s="560" t="s">
        <v>731</v>
      </c>
      <c r="B33" s="561" t="s">
        <v>717</v>
      </c>
      <c r="C33" s="561" t="s">
        <v>679</v>
      </c>
      <c r="D33" s="561" t="s">
        <v>680</v>
      </c>
      <c r="E33" s="561" t="s">
        <v>718</v>
      </c>
      <c r="F33" s="561" t="s">
        <v>719</v>
      </c>
      <c r="G33" s="561" t="s">
        <v>730</v>
      </c>
      <c r="H33" s="562" t="s">
        <v>732</v>
      </c>
      <c r="I33" s="561" t="s">
        <v>733</v>
      </c>
      <c r="J33" s="561" t="s">
        <v>685</v>
      </c>
      <c r="K33" s="563"/>
      <c r="L33" s="564"/>
    </row>
    <row r="34" spans="1:29">
      <c r="A34" s="565" t="s">
        <v>734</v>
      </c>
      <c r="B34" s="566" t="s">
        <v>735</v>
      </c>
      <c r="C34" s="566" t="s">
        <v>736</v>
      </c>
      <c r="D34" s="566" t="s">
        <v>737</v>
      </c>
      <c r="E34" s="566" t="s">
        <v>738</v>
      </c>
      <c r="F34" s="566" t="s">
        <v>739</v>
      </c>
      <c r="G34" s="566" t="s">
        <v>740</v>
      </c>
      <c r="H34" s="566" t="s">
        <v>741</v>
      </c>
      <c r="I34" s="566" t="s">
        <v>742</v>
      </c>
      <c r="J34" s="566" t="s">
        <v>743</v>
      </c>
      <c r="K34" s="566" t="s">
        <v>744</v>
      </c>
      <c r="L34" s="567" t="s">
        <v>745</v>
      </c>
      <c r="M34" s="568" t="s">
        <v>746</v>
      </c>
      <c r="N34" s="569" t="s">
        <v>747</v>
      </c>
      <c r="O34" s="569" t="s">
        <v>748</v>
      </c>
      <c r="P34" s="569" t="s">
        <v>749</v>
      </c>
      <c r="Q34" s="569" t="s">
        <v>750</v>
      </c>
      <c r="R34" s="569" t="s">
        <v>751</v>
      </c>
      <c r="S34" s="569" t="s">
        <v>752</v>
      </c>
      <c r="T34" s="569" t="s">
        <v>753</v>
      </c>
      <c r="U34" s="569" t="s">
        <v>754</v>
      </c>
      <c r="V34" s="569" t="s">
        <v>755</v>
      </c>
      <c r="W34" s="570" t="s">
        <v>756</v>
      </c>
      <c r="X34" s="570" t="s">
        <v>757</v>
      </c>
      <c r="Y34" s="570" t="s">
        <v>758</v>
      </c>
      <c r="Z34" s="570" t="s">
        <v>759</v>
      </c>
      <c r="AA34" s="570" t="s">
        <v>760</v>
      </c>
      <c r="AB34" s="570" t="s">
        <v>761</v>
      </c>
      <c r="AC34" s="571" t="s">
        <v>762</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B4" sqref="B4"/>
    </sheetView>
  </sheetViews>
  <sheetFormatPr defaultRowHeight="13.5"/>
  <cols>
    <col min="1" max="1" width="1.625" style="243" customWidth="1"/>
    <col min="2" max="4" width="4.625" style="243" customWidth="1"/>
    <col min="5" max="7" width="7.625" style="243" customWidth="1"/>
    <col min="8" max="18" width="7.625" style="218" customWidth="1"/>
    <col min="19" max="19" width="5.25" style="218" customWidth="1"/>
    <col min="20" max="20" width="9" style="218"/>
    <col min="21" max="21" width="0" style="218" hidden="1" customWidth="1"/>
    <col min="22" max="16384" width="9" style="218"/>
  </cols>
  <sheetData>
    <row r="1" spans="2:31" ht="21" customHeight="1">
      <c r="B1" s="841" t="s">
        <v>410</v>
      </c>
      <c r="C1" s="841"/>
      <c r="D1" s="841"/>
      <c r="E1" s="841"/>
      <c r="F1" s="841"/>
      <c r="G1" s="841"/>
      <c r="H1" s="841"/>
      <c r="I1" s="841"/>
      <c r="J1" s="841"/>
      <c r="K1" s="841"/>
      <c r="L1" s="841"/>
      <c r="M1" s="841"/>
      <c r="N1" s="841"/>
      <c r="O1" s="841"/>
      <c r="P1" s="841"/>
      <c r="Q1" s="841"/>
      <c r="R1" s="841"/>
      <c r="S1" s="217"/>
      <c r="T1" s="217"/>
      <c r="U1" s="217"/>
      <c r="V1" s="217"/>
      <c r="W1" s="217"/>
      <c r="X1" s="217"/>
      <c r="Y1" s="217"/>
      <c r="Z1" s="217"/>
      <c r="AA1" s="217"/>
      <c r="AB1" s="217"/>
      <c r="AC1" s="217"/>
      <c r="AD1" s="217"/>
      <c r="AE1" s="217"/>
    </row>
    <row r="2" spans="2:31" ht="18" customHeight="1" thickBot="1">
      <c r="B2" s="325" t="s">
        <v>412</v>
      </c>
      <c r="C2" s="288"/>
      <c r="D2" s="288"/>
      <c r="E2" s="288"/>
      <c r="F2" s="288"/>
      <c r="G2" s="288"/>
      <c r="H2" s="288"/>
      <c r="I2" s="288"/>
      <c r="J2" s="288"/>
      <c r="K2" s="288"/>
      <c r="L2" s="288"/>
      <c r="M2" s="288"/>
      <c r="N2" s="288"/>
      <c r="O2" s="288"/>
      <c r="P2" s="288"/>
      <c r="Q2" s="288"/>
      <c r="R2" s="288"/>
      <c r="S2" s="217"/>
      <c r="T2" s="217"/>
      <c r="U2" s="217"/>
      <c r="V2" s="217"/>
      <c r="W2" s="217"/>
      <c r="X2" s="217"/>
      <c r="Y2" s="217"/>
      <c r="Z2" s="217"/>
      <c r="AA2" s="217"/>
      <c r="AB2" s="217"/>
      <c r="AC2" s="217"/>
      <c r="AD2" s="217"/>
      <c r="AE2" s="217"/>
    </row>
    <row r="3" spans="2:31" ht="24.95" customHeight="1" thickBot="1">
      <c r="B3" s="842">
        <v>7</v>
      </c>
      <c r="C3" s="842"/>
      <c r="D3" s="842"/>
      <c r="F3" s="289" t="s">
        <v>240</v>
      </c>
      <c r="G3" s="843">
        <f>【共通】!C5</f>
        <v>0</v>
      </c>
      <c r="H3" s="844"/>
      <c r="I3" s="845"/>
      <c r="J3" s="258"/>
      <c r="K3" s="846" t="s">
        <v>241</v>
      </c>
      <c r="L3" s="847"/>
      <c r="M3" s="848" t="s">
        <v>115</v>
      </c>
      <c r="N3" s="849"/>
      <c r="P3" s="256" t="s">
        <v>242</v>
      </c>
      <c r="Q3" s="850" t="str">
        <f>IFERROR(VLOOKUP(M3,【共通】!C11:F16,4,FALSE),"")</f>
        <v/>
      </c>
      <c r="R3" s="851"/>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54" t="s">
        <v>243</v>
      </c>
      <c r="C5" s="855"/>
      <c r="D5" s="856"/>
      <c r="E5" s="860">
        <f>B3-1</f>
        <v>6</v>
      </c>
      <c r="F5" s="861"/>
      <c r="G5" s="862"/>
      <c r="H5" s="860">
        <f>B3</f>
        <v>7</v>
      </c>
      <c r="I5" s="861"/>
      <c r="J5" s="861"/>
      <c r="K5" s="861"/>
      <c r="L5" s="861"/>
      <c r="M5" s="861"/>
      <c r="N5" s="861"/>
      <c r="O5" s="861"/>
      <c r="P5" s="862"/>
      <c r="Q5" s="863" t="s">
        <v>122</v>
      </c>
      <c r="R5" s="864"/>
      <c r="S5" s="243"/>
    </row>
    <row r="6" spans="2:31" ht="18" customHeight="1" thickBot="1">
      <c r="B6" s="857"/>
      <c r="C6" s="858"/>
      <c r="D6" s="859"/>
      <c r="E6" s="259" t="s">
        <v>295</v>
      </c>
      <c r="F6" s="259" t="s">
        <v>296</v>
      </c>
      <c r="G6" s="259" t="s">
        <v>297</v>
      </c>
      <c r="H6" s="259" t="s">
        <v>244</v>
      </c>
      <c r="I6" s="259" t="s">
        <v>245</v>
      </c>
      <c r="J6" s="259" t="s">
        <v>246</v>
      </c>
      <c r="K6" s="259" t="s">
        <v>247</v>
      </c>
      <c r="L6" s="259" t="s">
        <v>248</v>
      </c>
      <c r="M6" s="259" t="s">
        <v>249</v>
      </c>
      <c r="N6" s="259" t="s">
        <v>250</v>
      </c>
      <c r="O6" s="259" t="s">
        <v>251</v>
      </c>
      <c r="P6" s="260" t="s">
        <v>252</v>
      </c>
      <c r="Q6" s="865"/>
      <c r="R6" s="866"/>
      <c r="S6" s="243"/>
    </row>
    <row r="7" spans="2:31" ht="24.95" customHeight="1">
      <c r="B7" s="245"/>
      <c r="C7" s="267" t="s">
        <v>253</v>
      </c>
      <c r="D7" s="246"/>
      <c r="E7" s="261"/>
      <c r="F7" s="261"/>
      <c r="G7" s="261"/>
      <c r="H7" s="237"/>
      <c r="I7" s="237"/>
      <c r="J7" s="237"/>
      <c r="K7" s="237"/>
      <c r="L7" s="237"/>
      <c r="M7" s="237"/>
      <c r="N7" s="237"/>
      <c r="O7" s="237"/>
      <c r="P7" s="237"/>
      <c r="Q7" s="867"/>
      <c r="R7" s="868"/>
      <c r="S7" s="243"/>
    </row>
    <row r="8" spans="2:31" ht="24.95" customHeight="1">
      <c r="B8" s="247"/>
      <c r="C8" s="268" t="s">
        <v>254</v>
      </c>
      <c r="D8" s="248"/>
      <c r="E8" s="261"/>
      <c r="F8" s="261"/>
      <c r="G8" s="261"/>
      <c r="H8" s="238"/>
      <c r="I8" s="238"/>
      <c r="J8" s="238"/>
      <c r="K8" s="238"/>
      <c r="L8" s="238"/>
      <c r="M8" s="238"/>
      <c r="N8" s="238"/>
      <c r="O8" s="238"/>
      <c r="P8" s="238"/>
      <c r="Q8" s="867"/>
      <c r="R8" s="868"/>
      <c r="S8" s="243"/>
    </row>
    <row r="9" spans="2:31" ht="24.95" customHeight="1">
      <c r="B9" s="247"/>
      <c r="C9" s="268" t="s">
        <v>255</v>
      </c>
      <c r="D9" s="248"/>
      <c r="E9" s="261"/>
      <c r="F9" s="261"/>
      <c r="G9" s="261"/>
      <c r="H9" s="238"/>
      <c r="I9" s="238"/>
      <c r="J9" s="238"/>
      <c r="K9" s="238"/>
      <c r="L9" s="238"/>
      <c r="M9" s="238"/>
      <c r="N9" s="238"/>
      <c r="O9" s="238"/>
      <c r="P9" s="238"/>
      <c r="Q9" s="867"/>
      <c r="R9" s="868"/>
      <c r="S9" s="243"/>
    </row>
    <row r="10" spans="2:31" ht="24.95" customHeight="1">
      <c r="B10" s="247"/>
      <c r="C10" s="268" t="s">
        <v>256</v>
      </c>
      <c r="D10" s="248"/>
      <c r="E10" s="261"/>
      <c r="F10" s="261"/>
      <c r="G10" s="261"/>
      <c r="H10" s="238"/>
      <c r="I10" s="238"/>
      <c r="J10" s="238"/>
      <c r="K10" s="238"/>
      <c r="L10" s="238"/>
      <c r="M10" s="238"/>
      <c r="N10" s="238"/>
      <c r="O10" s="238"/>
      <c r="P10" s="238"/>
      <c r="Q10" s="867"/>
      <c r="R10" s="868"/>
      <c r="S10" s="243"/>
    </row>
    <row r="11" spans="2:31" ht="24.95" customHeight="1">
      <c r="B11" s="247"/>
      <c r="C11" s="268" t="s">
        <v>257</v>
      </c>
      <c r="D11" s="248"/>
      <c r="E11" s="261"/>
      <c r="F11" s="261"/>
      <c r="G11" s="261"/>
      <c r="H11" s="238"/>
      <c r="I11" s="238"/>
      <c r="J11" s="238"/>
      <c r="K11" s="238"/>
      <c r="L11" s="238"/>
      <c r="M11" s="238"/>
      <c r="N11" s="238"/>
      <c r="O11" s="238"/>
      <c r="P11" s="238"/>
      <c r="Q11" s="867"/>
      <c r="R11" s="868"/>
      <c r="S11" s="243"/>
    </row>
    <row r="12" spans="2:31" ht="24.95" customHeight="1">
      <c r="B12" s="247"/>
      <c r="C12" s="268" t="s">
        <v>258</v>
      </c>
      <c r="D12" s="248"/>
      <c r="E12" s="261"/>
      <c r="F12" s="261"/>
      <c r="G12" s="261"/>
      <c r="H12" s="238"/>
      <c r="I12" s="238"/>
      <c r="J12" s="238"/>
      <c r="K12" s="238"/>
      <c r="L12" s="238"/>
      <c r="M12" s="238"/>
      <c r="N12" s="238"/>
      <c r="O12" s="238"/>
      <c r="P12" s="238"/>
      <c r="Q12" s="867"/>
      <c r="R12" s="868"/>
      <c r="S12" s="243"/>
    </row>
    <row r="13" spans="2:31" ht="24.95" customHeight="1">
      <c r="B13" s="247"/>
      <c r="C13" s="268" t="s">
        <v>259</v>
      </c>
      <c r="D13" s="248"/>
      <c r="E13" s="261"/>
      <c r="F13" s="261"/>
      <c r="G13" s="261"/>
      <c r="H13" s="238"/>
      <c r="I13" s="238"/>
      <c r="J13" s="238"/>
      <c r="K13" s="238"/>
      <c r="L13" s="238"/>
      <c r="M13" s="238"/>
      <c r="N13" s="238"/>
      <c r="O13" s="238"/>
      <c r="P13" s="238"/>
      <c r="Q13" s="867"/>
      <c r="R13" s="868"/>
      <c r="S13" s="243"/>
    </row>
    <row r="14" spans="2:31" ht="24.95" customHeight="1">
      <c r="B14" s="247"/>
      <c r="C14" s="268" t="s">
        <v>260</v>
      </c>
      <c r="D14" s="248"/>
      <c r="E14" s="261"/>
      <c r="F14" s="261"/>
      <c r="G14" s="261"/>
      <c r="H14" s="238"/>
      <c r="I14" s="238"/>
      <c r="J14" s="238"/>
      <c r="K14" s="238"/>
      <c r="L14" s="238"/>
      <c r="M14" s="238"/>
      <c r="N14" s="238"/>
      <c r="O14" s="238"/>
      <c r="P14" s="238"/>
      <c r="Q14" s="867"/>
      <c r="R14" s="868"/>
      <c r="S14" s="243"/>
    </row>
    <row r="15" spans="2:31" ht="24.95" customHeight="1">
      <c r="B15" s="247"/>
      <c r="C15" s="268" t="s">
        <v>261</v>
      </c>
      <c r="D15" s="248"/>
      <c r="E15" s="261"/>
      <c r="F15" s="261"/>
      <c r="G15" s="261"/>
      <c r="H15" s="238"/>
      <c r="I15" s="238"/>
      <c r="J15" s="238"/>
      <c r="K15" s="238"/>
      <c r="L15" s="238"/>
      <c r="M15" s="238"/>
      <c r="N15" s="238"/>
      <c r="O15" s="238"/>
      <c r="P15" s="238"/>
      <c r="Q15" s="867"/>
      <c r="R15" s="868"/>
      <c r="S15" s="243"/>
    </row>
    <row r="16" spans="2:31" ht="24.95" customHeight="1">
      <c r="B16" s="247"/>
      <c r="C16" s="268" t="s">
        <v>262</v>
      </c>
      <c r="D16" s="248"/>
      <c r="E16" s="261"/>
      <c r="F16" s="261"/>
      <c r="G16" s="261"/>
      <c r="H16" s="238"/>
      <c r="I16" s="238"/>
      <c r="J16" s="238"/>
      <c r="K16" s="238"/>
      <c r="L16" s="238"/>
      <c r="M16" s="238"/>
      <c r="N16" s="238"/>
      <c r="O16" s="238"/>
      <c r="P16" s="238"/>
      <c r="Q16" s="867"/>
      <c r="R16" s="868"/>
      <c r="S16" s="243"/>
    </row>
    <row r="17" spans="2:19" ht="24.95" customHeight="1">
      <c r="B17" s="247"/>
      <c r="C17" s="268" t="s">
        <v>263</v>
      </c>
      <c r="D17" s="248"/>
      <c r="E17" s="261"/>
      <c r="F17" s="261"/>
      <c r="G17" s="261"/>
      <c r="H17" s="238"/>
      <c r="I17" s="238"/>
      <c r="J17" s="238"/>
      <c r="K17" s="238"/>
      <c r="L17" s="238"/>
      <c r="M17" s="238"/>
      <c r="N17" s="238"/>
      <c r="O17" s="238"/>
      <c r="P17" s="238"/>
      <c r="Q17" s="867"/>
      <c r="R17" s="868"/>
      <c r="S17" s="243"/>
    </row>
    <row r="18" spans="2:19" ht="24.95" customHeight="1">
      <c r="B18" s="247"/>
      <c r="C18" s="268" t="s">
        <v>264</v>
      </c>
      <c r="D18" s="248"/>
      <c r="E18" s="261"/>
      <c r="F18" s="261"/>
      <c r="G18" s="261"/>
      <c r="H18" s="238"/>
      <c r="I18" s="238"/>
      <c r="J18" s="238"/>
      <c r="K18" s="238"/>
      <c r="L18" s="238"/>
      <c r="M18" s="238"/>
      <c r="N18" s="238"/>
      <c r="O18" s="238"/>
      <c r="P18" s="238"/>
      <c r="Q18" s="867"/>
      <c r="R18" s="868"/>
      <c r="S18" s="243"/>
    </row>
    <row r="19" spans="2:19" ht="24.95" customHeight="1">
      <c r="B19" s="247"/>
      <c r="C19" s="268" t="s">
        <v>265</v>
      </c>
      <c r="D19" s="248"/>
      <c r="E19" s="261"/>
      <c r="F19" s="261"/>
      <c r="G19" s="261"/>
      <c r="H19" s="238"/>
      <c r="I19" s="238"/>
      <c r="J19" s="238"/>
      <c r="K19" s="238"/>
      <c r="L19" s="238"/>
      <c r="M19" s="238"/>
      <c r="N19" s="238"/>
      <c r="O19" s="238"/>
      <c r="P19" s="238"/>
      <c r="Q19" s="867"/>
      <c r="R19" s="868"/>
      <c r="S19" s="243"/>
    </row>
    <row r="20" spans="2:19" ht="24.95" customHeight="1">
      <c r="B20" s="247"/>
      <c r="C20" s="268" t="s">
        <v>266</v>
      </c>
      <c r="D20" s="248"/>
      <c r="E20" s="261"/>
      <c r="F20" s="261"/>
      <c r="G20" s="261"/>
      <c r="H20" s="238"/>
      <c r="I20" s="238"/>
      <c r="J20" s="238"/>
      <c r="K20" s="238"/>
      <c r="L20" s="238"/>
      <c r="M20" s="238"/>
      <c r="N20" s="238"/>
      <c r="O20" s="238"/>
      <c r="P20" s="238"/>
      <c r="Q20" s="867"/>
      <c r="R20" s="868"/>
      <c r="S20" s="243"/>
    </row>
    <row r="21" spans="2:19" ht="24.95" customHeight="1">
      <c r="B21" s="247"/>
      <c r="C21" s="268" t="s">
        <v>267</v>
      </c>
      <c r="D21" s="248"/>
      <c r="E21" s="261"/>
      <c r="F21" s="261"/>
      <c r="G21" s="261"/>
      <c r="H21" s="238"/>
      <c r="I21" s="238"/>
      <c r="J21" s="238"/>
      <c r="K21" s="238"/>
      <c r="L21" s="238"/>
      <c r="M21" s="238"/>
      <c r="N21" s="238"/>
      <c r="O21" s="238"/>
      <c r="P21" s="238"/>
      <c r="Q21" s="867"/>
      <c r="R21" s="868"/>
      <c r="S21" s="243"/>
    </row>
    <row r="22" spans="2:19" ht="24.95" customHeight="1">
      <c r="B22" s="247"/>
      <c r="C22" s="268" t="s">
        <v>268</v>
      </c>
      <c r="D22" s="248"/>
      <c r="E22" s="261"/>
      <c r="F22" s="261"/>
      <c r="G22" s="261"/>
      <c r="H22" s="238"/>
      <c r="I22" s="238"/>
      <c r="J22" s="238"/>
      <c r="K22" s="238"/>
      <c r="L22" s="238"/>
      <c r="M22" s="238"/>
      <c r="N22" s="238"/>
      <c r="O22" s="238"/>
      <c r="P22" s="238"/>
      <c r="Q22" s="867"/>
      <c r="R22" s="868"/>
      <c r="S22" s="243"/>
    </row>
    <row r="23" spans="2:19" ht="24.95" customHeight="1">
      <c r="B23" s="247"/>
      <c r="C23" s="268" t="s">
        <v>269</v>
      </c>
      <c r="D23" s="248"/>
      <c r="E23" s="261"/>
      <c r="F23" s="261"/>
      <c r="G23" s="261"/>
      <c r="H23" s="238"/>
      <c r="I23" s="238"/>
      <c r="J23" s="238"/>
      <c r="K23" s="238"/>
      <c r="L23" s="238"/>
      <c r="M23" s="238"/>
      <c r="N23" s="238"/>
      <c r="O23" s="238"/>
      <c r="P23" s="238"/>
      <c r="Q23" s="867"/>
      <c r="R23" s="868"/>
      <c r="S23" s="243"/>
    </row>
    <row r="24" spans="2:19" ht="24.95" customHeight="1">
      <c r="B24" s="247"/>
      <c r="C24" s="268" t="s">
        <v>270</v>
      </c>
      <c r="D24" s="248"/>
      <c r="E24" s="261"/>
      <c r="F24" s="261"/>
      <c r="G24" s="261"/>
      <c r="H24" s="238"/>
      <c r="I24" s="238"/>
      <c r="J24" s="238"/>
      <c r="K24" s="238"/>
      <c r="L24" s="238"/>
      <c r="M24" s="238"/>
      <c r="N24" s="238"/>
      <c r="O24" s="238"/>
      <c r="P24" s="238"/>
      <c r="Q24" s="867"/>
      <c r="R24" s="868"/>
      <c r="S24" s="243"/>
    </row>
    <row r="25" spans="2:19" ht="24.95" customHeight="1">
      <c r="B25" s="247"/>
      <c r="C25" s="268" t="s">
        <v>271</v>
      </c>
      <c r="D25" s="248"/>
      <c r="E25" s="261"/>
      <c r="F25" s="261"/>
      <c r="G25" s="261"/>
      <c r="H25" s="238"/>
      <c r="I25" s="238"/>
      <c r="J25" s="238"/>
      <c r="K25" s="238"/>
      <c r="L25" s="238"/>
      <c r="M25" s="238"/>
      <c r="N25" s="238"/>
      <c r="O25" s="238"/>
      <c r="P25" s="238"/>
      <c r="Q25" s="867"/>
      <c r="R25" s="868"/>
      <c r="S25" s="243"/>
    </row>
    <row r="26" spans="2:19" ht="24.95" customHeight="1">
      <c r="B26" s="247"/>
      <c r="C26" s="268" t="s">
        <v>272</v>
      </c>
      <c r="D26" s="248"/>
      <c r="E26" s="261"/>
      <c r="F26" s="261"/>
      <c r="G26" s="261"/>
      <c r="H26" s="238"/>
      <c r="I26" s="238"/>
      <c r="J26" s="238"/>
      <c r="K26" s="238"/>
      <c r="L26" s="238"/>
      <c r="M26" s="238"/>
      <c r="N26" s="238"/>
      <c r="O26" s="238"/>
      <c r="P26" s="238"/>
      <c r="Q26" s="867"/>
      <c r="R26" s="868"/>
      <c r="S26" s="243"/>
    </row>
    <row r="27" spans="2:19" ht="24.95" customHeight="1">
      <c r="B27" s="247"/>
      <c r="C27" s="268" t="s">
        <v>273</v>
      </c>
      <c r="D27" s="248"/>
      <c r="E27" s="261"/>
      <c r="F27" s="261"/>
      <c r="G27" s="261"/>
      <c r="H27" s="238"/>
      <c r="I27" s="238"/>
      <c r="J27" s="238"/>
      <c r="K27" s="238"/>
      <c r="L27" s="238"/>
      <c r="M27" s="238"/>
      <c r="N27" s="238"/>
      <c r="O27" s="238"/>
      <c r="P27" s="238"/>
      <c r="Q27" s="867"/>
      <c r="R27" s="868"/>
      <c r="S27" s="243"/>
    </row>
    <row r="28" spans="2:19" ht="24.95" customHeight="1">
      <c r="B28" s="247"/>
      <c r="C28" s="268" t="s">
        <v>274</v>
      </c>
      <c r="D28" s="248"/>
      <c r="E28" s="261"/>
      <c r="F28" s="261"/>
      <c r="G28" s="261"/>
      <c r="H28" s="238"/>
      <c r="I28" s="238"/>
      <c r="J28" s="238"/>
      <c r="K28" s="238"/>
      <c r="L28" s="238"/>
      <c r="M28" s="238"/>
      <c r="N28" s="238"/>
      <c r="O28" s="238"/>
      <c r="P28" s="238"/>
      <c r="Q28" s="867"/>
      <c r="R28" s="868"/>
      <c r="S28" s="243"/>
    </row>
    <row r="29" spans="2:19" ht="24.95" customHeight="1">
      <c r="B29" s="247"/>
      <c r="C29" s="268" t="s">
        <v>275</v>
      </c>
      <c r="D29" s="248"/>
      <c r="E29" s="261"/>
      <c r="F29" s="261"/>
      <c r="G29" s="261"/>
      <c r="H29" s="238"/>
      <c r="I29" s="238"/>
      <c r="J29" s="238"/>
      <c r="K29" s="238"/>
      <c r="L29" s="238"/>
      <c r="M29" s="238"/>
      <c r="N29" s="238"/>
      <c r="O29" s="238"/>
      <c r="P29" s="238"/>
      <c r="Q29" s="867"/>
      <c r="R29" s="868"/>
      <c r="S29" s="243"/>
    </row>
    <row r="30" spans="2:19" ht="24.95" customHeight="1">
      <c r="B30" s="247"/>
      <c r="C30" s="268" t="s">
        <v>276</v>
      </c>
      <c r="D30" s="248"/>
      <c r="E30" s="261"/>
      <c r="F30" s="261"/>
      <c r="G30" s="261"/>
      <c r="H30" s="238"/>
      <c r="I30" s="238"/>
      <c r="J30" s="238"/>
      <c r="K30" s="238"/>
      <c r="L30" s="238"/>
      <c r="M30" s="238"/>
      <c r="N30" s="238"/>
      <c r="O30" s="238"/>
      <c r="P30" s="238"/>
      <c r="Q30" s="867"/>
      <c r="R30" s="868"/>
      <c r="S30" s="243"/>
    </row>
    <row r="31" spans="2:19" ht="24.95" customHeight="1">
      <c r="B31" s="247"/>
      <c r="C31" s="268" t="s">
        <v>277</v>
      </c>
      <c r="D31" s="248"/>
      <c r="E31" s="261"/>
      <c r="F31" s="261"/>
      <c r="G31" s="261"/>
      <c r="H31" s="238"/>
      <c r="I31" s="238"/>
      <c r="J31" s="238"/>
      <c r="K31" s="238"/>
      <c r="L31" s="238"/>
      <c r="M31" s="238"/>
      <c r="N31" s="238"/>
      <c r="O31" s="238"/>
      <c r="P31" s="238"/>
      <c r="Q31" s="867"/>
      <c r="R31" s="868"/>
      <c r="S31" s="243"/>
    </row>
    <row r="32" spans="2:19" ht="24.95" customHeight="1">
      <c r="B32" s="247"/>
      <c r="C32" s="268" t="s">
        <v>278</v>
      </c>
      <c r="D32" s="248"/>
      <c r="E32" s="261"/>
      <c r="F32" s="261"/>
      <c r="G32" s="261"/>
      <c r="H32" s="238"/>
      <c r="I32" s="238"/>
      <c r="J32" s="238"/>
      <c r="K32" s="238"/>
      <c r="L32" s="238"/>
      <c r="M32" s="238"/>
      <c r="N32" s="238"/>
      <c r="O32" s="238"/>
      <c r="P32" s="238"/>
      <c r="Q32" s="867"/>
      <c r="R32" s="868"/>
      <c r="S32" s="243"/>
    </row>
    <row r="33" spans="2:20" ht="24.95" customHeight="1">
      <c r="B33" s="247"/>
      <c r="C33" s="268" t="s">
        <v>279</v>
      </c>
      <c r="D33" s="248"/>
      <c r="E33" s="261"/>
      <c r="F33" s="261"/>
      <c r="G33" s="261"/>
      <c r="H33" s="238"/>
      <c r="I33" s="238"/>
      <c r="J33" s="238"/>
      <c r="K33" s="238"/>
      <c r="L33" s="238"/>
      <c r="M33" s="238"/>
      <c r="N33" s="238"/>
      <c r="O33" s="238"/>
      <c r="P33" s="238"/>
      <c r="Q33" s="867"/>
      <c r="R33" s="868"/>
      <c r="S33" s="243"/>
    </row>
    <row r="34" spans="2:20" ht="24.95" customHeight="1">
      <c r="B34" s="247"/>
      <c r="C34" s="268" t="s">
        <v>280</v>
      </c>
      <c r="D34" s="248"/>
      <c r="E34" s="261"/>
      <c r="F34" s="261"/>
      <c r="G34" s="261"/>
      <c r="H34" s="238"/>
      <c r="I34" s="238"/>
      <c r="J34" s="238"/>
      <c r="K34" s="238"/>
      <c r="L34" s="238"/>
      <c r="M34" s="238"/>
      <c r="N34" s="238"/>
      <c r="O34" s="238"/>
      <c r="P34" s="238"/>
      <c r="Q34" s="867"/>
      <c r="R34" s="868"/>
      <c r="S34" s="243"/>
    </row>
    <row r="35" spans="2:20" ht="24.95" customHeight="1">
      <c r="B35" s="247"/>
      <c r="C35" s="268" t="s">
        <v>281</v>
      </c>
      <c r="D35" s="248"/>
      <c r="E35" s="261"/>
      <c r="F35" s="261"/>
      <c r="G35" s="261"/>
      <c r="H35" s="238"/>
      <c r="I35" s="238"/>
      <c r="J35" s="238"/>
      <c r="K35" s="238"/>
      <c r="L35" s="238"/>
      <c r="M35" s="238"/>
      <c r="N35" s="238"/>
      <c r="O35" s="238"/>
      <c r="P35" s="238"/>
      <c r="Q35" s="867"/>
      <c r="R35" s="868"/>
      <c r="S35" s="243"/>
    </row>
    <row r="36" spans="2:20" ht="24.95" customHeight="1">
      <c r="B36" s="247"/>
      <c r="C36" s="268" t="s">
        <v>282</v>
      </c>
      <c r="D36" s="248"/>
      <c r="E36" s="261"/>
      <c r="F36" s="263"/>
      <c r="G36" s="261"/>
      <c r="H36" s="238"/>
      <c r="I36" s="238"/>
      <c r="J36" s="238"/>
      <c r="K36" s="238"/>
      <c r="L36" s="238"/>
      <c r="M36" s="238"/>
      <c r="N36" s="238"/>
      <c r="O36" s="238"/>
      <c r="P36" s="238"/>
      <c r="Q36" s="867"/>
      <c r="R36" s="868"/>
      <c r="S36" s="243"/>
    </row>
    <row r="37" spans="2:20" ht="24.95" customHeight="1" thickBot="1">
      <c r="B37" s="249"/>
      <c r="C37" s="269" t="s">
        <v>283</v>
      </c>
      <c r="D37" s="248"/>
      <c r="E37" s="261"/>
      <c r="F37" s="262"/>
      <c r="G37" s="261"/>
      <c r="H37" s="219"/>
      <c r="I37" s="238"/>
      <c r="J37" s="219"/>
      <c r="K37" s="238"/>
      <c r="L37" s="239"/>
      <c r="M37" s="219"/>
      <c r="N37" s="238"/>
      <c r="O37" s="219"/>
      <c r="P37" s="238"/>
      <c r="Q37" s="865"/>
      <c r="R37" s="866"/>
      <c r="S37" s="243"/>
    </row>
    <row r="38" spans="2:20" ht="27.95" customHeight="1" thickBot="1">
      <c r="B38" s="848" t="s">
        <v>284</v>
      </c>
      <c r="C38" s="852"/>
      <c r="D38" s="849"/>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69"/>
      <c r="R38" s="870"/>
      <c r="S38" s="243"/>
    </row>
    <row r="39" spans="2:20" ht="27.95" customHeight="1" thickBot="1">
      <c r="B39" s="875" t="s">
        <v>285</v>
      </c>
      <c r="C39" s="876"/>
      <c r="D39" s="877"/>
      <c r="E39" s="266"/>
      <c r="F39" s="266"/>
      <c r="G39" s="266"/>
      <c r="H39" s="240"/>
      <c r="I39" s="241"/>
      <c r="J39" s="241"/>
      <c r="K39" s="241"/>
      <c r="L39" s="241"/>
      <c r="M39" s="241"/>
      <c r="N39" s="241"/>
      <c r="O39" s="241"/>
      <c r="P39" s="241"/>
      <c r="Q39" s="871"/>
      <c r="R39" s="872"/>
      <c r="S39" s="243"/>
    </row>
    <row r="40" spans="2:20" ht="27.95" customHeight="1" thickBot="1">
      <c r="B40" s="878" t="s">
        <v>286</v>
      </c>
      <c r="C40" s="879"/>
      <c r="D40" s="879"/>
      <c r="E40" s="272" t="str">
        <f t="shared" ref="E40:P40" si="1">IFERROR($Q$3*E39,"")</f>
        <v/>
      </c>
      <c r="F40" s="221" t="str">
        <f t="shared" si="1"/>
        <v/>
      </c>
      <c r="G40" s="221" t="str">
        <f t="shared" si="1"/>
        <v/>
      </c>
      <c r="H40" s="220" t="str">
        <f t="shared" si="1"/>
        <v/>
      </c>
      <c r="I40" s="220" t="str">
        <f t="shared" si="1"/>
        <v/>
      </c>
      <c r="J40" s="220" t="str">
        <f t="shared" si="1"/>
        <v/>
      </c>
      <c r="K40" s="220" t="str">
        <f t="shared" si="1"/>
        <v/>
      </c>
      <c r="L40" s="220" t="str">
        <f t="shared" si="1"/>
        <v/>
      </c>
      <c r="M40" s="220" t="str">
        <f t="shared" si="1"/>
        <v/>
      </c>
      <c r="N40" s="220" t="str">
        <f t="shared" si="1"/>
        <v/>
      </c>
      <c r="O40" s="220" t="str">
        <f t="shared" si="1"/>
        <v/>
      </c>
      <c r="P40" s="220" t="str">
        <f t="shared" si="1"/>
        <v/>
      </c>
      <c r="Q40" s="871"/>
      <c r="R40" s="872"/>
      <c r="S40" s="243"/>
    </row>
    <row r="41" spans="2:20" ht="27.95" customHeight="1" thickBot="1">
      <c r="B41" s="880" t="s">
        <v>298</v>
      </c>
      <c r="C41" s="881"/>
      <c r="D41" s="881"/>
      <c r="E41" s="881"/>
      <c r="F41" s="881"/>
      <c r="G41" s="882"/>
      <c r="H41" s="270">
        <f t="shared" ref="H41:P41" si="2">E38+F38+G38</f>
        <v>0</v>
      </c>
      <c r="I41" s="270">
        <f t="shared" si="2"/>
        <v>0</v>
      </c>
      <c r="J41" s="270">
        <f t="shared" si="2"/>
        <v>0</v>
      </c>
      <c r="K41" s="222">
        <f t="shared" si="2"/>
        <v>0</v>
      </c>
      <c r="L41" s="222">
        <f t="shared" si="2"/>
        <v>0</v>
      </c>
      <c r="M41" s="222">
        <f t="shared" si="2"/>
        <v>0</v>
      </c>
      <c r="N41" s="222">
        <f t="shared" si="2"/>
        <v>0</v>
      </c>
      <c r="O41" s="222">
        <f t="shared" si="2"/>
        <v>0</v>
      </c>
      <c r="P41" s="222">
        <f t="shared" si="2"/>
        <v>0</v>
      </c>
      <c r="Q41" s="871"/>
      <c r="R41" s="872"/>
      <c r="S41" s="243"/>
    </row>
    <row r="42" spans="2:20" ht="27.95" customHeight="1" thickBot="1">
      <c r="B42" s="848" t="s">
        <v>299</v>
      </c>
      <c r="C42" s="852"/>
      <c r="D42" s="852"/>
      <c r="E42" s="852"/>
      <c r="F42" s="852"/>
      <c r="G42" s="849"/>
      <c r="H42" s="222">
        <f t="shared" ref="H42:P42" si="3">SUM(E40:G40)*1.25</f>
        <v>0</v>
      </c>
      <c r="I42" s="222">
        <f t="shared" si="3"/>
        <v>0</v>
      </c>
      <c r="J42" s="222">
        <f t="shared" si="3"/>
        <v>0</v>
      </c>
      <c r="K42" s="222">
        <f t="shared" si="3"/>
        <v>0</v>
      </c>
      <c r="L42" s="222">
        <f t="shared" si="3"/>
        <v>0</v>
      </c>
      <c r="M42" s="222">
        <f t="shared" si="3"/>
        <v>0</v>
      </c>
      <c r="N42" s="222">
        <f t="shared" si="3"/>
        <v>0</v>
      </c>
      <c r="O42" s="222">
        <f t="shared" si="3"/>
        <v>0</v>
      </c>
      <c r="P42" s="222">
        <f t="shared" si="3"/>
        <v>0</v>
      </c>
      <c r="Q42" s="871"/>
      <c r="R42" s="872"/>
      <c r="S42" s="243"/>
    </row>
    <row r="43" spans="2:20" ht="27.95" customHeight="1" thickBot="1">
      <c r="B43" s="848" t="s">
        <v>287</v>
      </c>
      <c r="C43" s="852"/>
      <c r="D43" s="852"/>
      <c r="E43" s="852"/>
      <c r="F43" s="852"/>
      <c r="G43" s="849"/>
      <c r="H43" s="223" t="str">
        <f>IF(H42=0,"",IF(H41&gt;H42,"あり","なし"))</f>
        <v/>
      </c>
      <c r="I43" s="223" t="str">
        <f t="shared" ref="I43:P43" si="4">IF(I42=0,"",IF(I41&gt;I42,"あり","なし"))</f>
        <v/>
      </c>
      <c r="J43" s="223" t="str">
        <f t="shared" si="4"/>
        <v/>
      </c>
      <c r="K43" s="223" t="str">
        <f t="shared" si="4"/>
        <v/>
      </c>
      <c r="L43" s="223" t="str">
        <f t="shared" si="4"/>
        <v/>
      </c>
      <c r="M43" s="223" t="str">
        <f t="shared" si="4"/>
        <v/>
      </c>
      <c r="N43" s="223" t="str">
        <f t="shared" si="4"/>
        <v/>
      </c>
      <c r="O43" s="223" t="str">
        <f t="shared" si="4"/>
        <v/>
      </c>
      <c r="P43" s="223" t="str">
        <f t="shared" si="4"/>
        <v/>
      </c>
      <c r="Q43" s="873"/>
      <c r="R43" s="874"/>
      <c r="S43" s="243"/>
    </row>
    <row r="44" spans="2:20" ht="9.9499999999999993" customHeight="1">
      <c r="B44" s="250"/>
      <c r="C44" s="250"/>
      <c r="D44" s="250"/>
      <c r="E44" s="250"/>
      <c r="F44" s="250"/>
      <c r="G44" s="250"/>
      <c r="H44" s="254"/>
      <c r="I44" s="254"/>
      <c r="J44" s="254"/>
      <c r="K44" s="254"/>
      <c r="L44" s="254"/>
      <c r="M44" s="254"/>
      <c r="N44" s="254"/>
      <c r="O44" s="254"/>
      <c r="P44" s="254"/>
      <c r="Q44" s="254"/>
      <c r="R44" s="254"/>
      <c r="S44" s="243"/>
      <c r="T44" s="243"/>
    </row>
    <row r="45" spans="2:20" ht="15" customHeight="1">
      <c r="B45" s="250" t="s">
        <v>288</v>
      </c>
      <c r="C45" s="250"/>
      <c r="D45" s="250"/>
      <c r="E45" s="250"/>
      <c r="F45" s="250"/>
      <c r="G45" s="250"/>
      <c r="H45" s="243"/>
      <c r="I45" s="243"/>
      <c r="J45" s="243"/>
      <c r="K45" s="243"/>
      <c r="L45" s="243"/>
      <c r="M45" s="243"/>
      <c r="N45" s="243"/>
      <c r="O45" s="243"/>
      <c r="P45" s="243"/>
      <c r="Q45" s="243"/>
      <c r="R45" s="243"/>
      <c r="S45" s="243"/>
      <c r="T45" s="243"/>
    </row>
    <row r="46" spans="2:20" ht="18" customHeight="1">
      <c r="B46" s="326" t="s">
        <v>289</v>
      </c>
      <c r="C46" s="327" t="s">
        <v>411</v>
      </c>
      <c r="H46" s="243"/>
      <c r="I46" s="243"/>
      <c r="J46" s="243"/>
      <c r="K46" s="243"/>
      <c r="L46" s="243"/>
      <c r="M46" s="243"/>
      <c r="N46" s="243"/>
      <c r="O46" s="243"/>
      <c r="P46" s="243"/>
      <c r="Q46" s="243"/>
      <c r="R46" s="243"/>
      <c r="S46" s="243"/>
      <c r="T46" s="243"/>
    </row>
    <row r="47" spans="2:20" ht="18" customHeight="1">
      <c r="B47" s="326" t="s">
        <v>290</v>
      </c>
      <c r="C47" s="328" t="s">
        <v>291</v>
      </c>
      <c r="H47" s="243"/>
      <c r="I47" s="243"/>
      <c r="J47" s="243"/>
      <c r="K47" s="243"/>
      <c r="L47" s="243"/>
      <c r="M47" s="243"/>
      <c r="N47" s="243"/>
      <c r="O47" s="243"/>
      <c r="P47" s="243"/>
      <c r="Q47" s="243"/>
      <c r="R47" s="243"/>
      <c r="S47" s="243"/>
      <c r="T47" s="243"/>
    </row>
    <row r="48" spans="2:20" ht="18" customHeight="1">
      <c r="B48" s="326" t="s">
        <v>292</v>
      </c>
      <c r="C48" s="329" t="s">
        <v>300</v>
      </c>
      <c r="H48" s="243"/>
      <c r="I48" s="243"/>
      <c r="J48" s="243"/>
      <c r="K48" s="243"/>
      <c r="L48" s="243"/>
      <c r="M48" s="243"/>
      <c r="N48" s="243"/>
      <c r="O48" s="243"/>
      <c r="P48" s="243"/>
      <c r="Q48" s="243"/>
      <c r="R48" s="243"/>
      <c r="S48" s="243"/>
      <c r="T48" s="243"/>
    </row>
    <row r="49" spans="2:20" ht="18" customHeight="1">
      <c r="B49" s="326" t="s">
        <v>293</v>
      </c>
      <c r="C49" s="330" t="s">
        <v>301</v>
      </c>
      <c r="H49" s="243"/>
      <c r="I49" s="243"/>
      <c r="J49" s="243"/>
      <c r="K49" s="243"/>
      <c r="L49" s="243"/>
      <c r="M49" s="243"/>
      <c r="N49" s="243"/>
      <c r="O49" s="243"/>
      <c r="P49" s="243"/>
      <c r="Q49" s="243"/>
      <c r="R49" s="243"/>
      <c r="S49" s="243"/>
      <c r="T49" s="243"/>
    </row>
    <row r="50" spans="2:20" ht="18" customHeight="1">
      <c r="B50" s="251"/>
      <c r="C50" s="853"/>
      <c r="D50" s="853"/>
      <c r="E50" s="853"/>
      <c r="F50" s="853"/>
      <c r="G50" s="853"/>
      <c r="H50" s="853"/>
      <c r="I50" s="853"/>
      <c r="J50" s="853"/>
      <c r="K50" s="853"/>
      <c r="L50" s="853"/>
      <c r="M50" s="853"/>
      <c r="N50" s="853"/>
      <c r="O50" s="853"/>
      <c r="P50" s="853"/>
      <c r="Q50" s="853"/>
      <c r="R50" s="287"/>
      <c r="S50" s="243"/>
      <c r="T50" s="243"/>
    </row>
    <row r="51" spans="2:20" ht="15" customHeight="1">
      <c r="B51" s="251"/>
      <c r="H51" s="243"/>
      <c r="I51" s="243"/>
      <c r="J51" s="243"/>
      <c r="K51" s="243"/>
      <c r="L51" s="243"/>
      <c r="M51" s="243"/>
      <c r="N51" s="243"/>
      <c r="O51" s="243"/>
      <c r="P51" s="243"/>
      <c r="Q51" s="243"/>
      <c r="R51" s="243"/>
      <c r="S51" s="243"/>
    </row>
    <row r="52" spans="2:20" ht="15" customHeight="1">
      <c r="B52" s="251"/>
      <c r="H52" s="243"/>
      <c r="I52" s="243"/>
      <c r="J52" s="243"/>
      <c r="K52" s="243"/>
      <c r="L52" s="243"/>
      <c r="M52" s="243"/>
      <c r="N52" s="243"/>
      <c r="O52" s="243"/>
      <c r="P52" s="243"/>
      <c r="Q52" s="243"/>
      <c r="R52" s="243"/>
      <c r="S52" s="243"/>
    </row>
    <row r="53" spans="2:20" ht="15" customHeight="1">
      <c r="B53" s="251"/>
      <c r="C53" s="252"/>
      <c r="D53" s="253"/>
      <c r="E53" s="253"/>
      <c r="F53" s="253"/>
      <c r="G53" s="253"/>
      <c r="H53" s="253"/>
      <c r="I53" s="253"/>
      <c r="J53" s="253"/>
      <c r="K53" s="243"/>
      <c r="L53" s="243"/>
      <c r="M53" s="243"/>
      <c r="N53" s="243"/>
      <c r="O53" s="243"/>
      <c r="P53" s="243"/>
      <c r="Q53" s="243"/>
      <c r="R53" s="243"/>
      <c r="S53" s="243"/>
    </row>
    <row r="54" spans="2:20" ht="15" customHeight="1">
      <c r="B54" s="251"/>
      <c r="H54" s="243"/>
      <c r="I54" s="243"/>
      <c r="J54" s="243"/>
      <c r="K54" s="253"/>
      <c r="L54" s="253"/>
      <c r="M54" s="253"/>
      <c r="N54" s="253"/>
      <c r="O54" s="253"/>
      <c r="P54" s="253"/>
      <c r="Q54" s="243"/>
      <c r="R54" s="243"/>
      <c r="S54" s="243"/>
    </row>
    <row r="55" spans="2:20" ht="15" customHeight="1">
      <c r="B55" s="251"/>
    </row>
    <row r="56" spans="2:20">
      <c r="B56" s="251"/>
    </row>
  </sheetData>
  <sheetProtection selectLockedCells="1"/>
  <mergeCells count="19">
    <mergeCell ref="B42:G42"/>
    <mergeCell ref="B43:G43"/>
    <mergeCell ref="C50:Q50"/>
    <mergeCell ref="B5:D6"/>
    <mergeCell ref="E5:G5"/>
    <mergeCell ref="H5:P5"/>
    <mergeCell ref="Q5:R6"/>
    <mergeCell ref="Q7:R37"/>
    <mergeCell ref="B38:D38"/>
    <mergeCell ref="Q38:R43"/>
    <mergeCell ref="B39:D39"/>
    <mergeCell ref="B40:D40"/>
    <mergeCell ref="B41:G41"/>
    <mergeCell ref="B1:R1"/>
    <mergeCell ref="B3:D3"/>
    <mergeCell ref="G3:I3"/>
    <mergeCell ref="K3:L3"/>
    <mergeCell ref="M3:N3"/>
    <mergeCell ref="Q3:R3"/>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B4" sqref="B4"/>
    </sheetView>
  </sheetViews>
  <sheetFormatPr defaultRowHeight="13.5"/>
  <cols>
    <col min="1" max="1" width="1.625" style="243" customWidth="1"/>
    <col min="2" max="4" width="4.625" style="243" customWidth="1"/>
    <col min="5" max="7" width="7.625" style="243" customWidth="1"/>
    <col min="8" max="18" width="7.625" style="218" customWidth="1"/>
    <col min="19" max="19" width="1.625" style="218" customWidth="1"/>
    <col min="20" max="20" width="9" style="218"/>
    <col min="21" max="21" width="0" style="218" hidden="1" customWidth="1"/>
    <col min="22" max="16384" width="9" style="218"/>
  </cols>
  <sheetData>
    <row r="1" spans="2:31" ht="21" customHeight="1">
      <c r="B1" s="841" t="s">
        <v>410</v>
      </c>
      <c r="C1" s="841"/>
      <c r="D1" s="841"/>
      <c r="E1" s="841"/>
      <c r="F1" s="841"/>
      <c r="G1" s="841"/>
      <c r="H1" s="841"/>
      <c r="I1" s="841"/>
      <c r="J1" s="841"/>
      <c r="K1" s="841"/>
      <c r="L1" s="841"/>
      <c r="M1" s="841"/>
      <c r="N1" s="841"/>
      <c r="O1" s="841"/>
      <c r="P1" s="841"/>
      <c r="Q1" s="841"/>
      <c r="R1" s="841"/>
      <c r="S1" s="217"/>
      <c r="T1" s="217"/>
      <c r="U1" s="217"/>
      <c r="V1" s="217"/>
      <c r="W1" s="217"/>
      <c r="X1" s="217"/>
      <c r="Y1" s="217"/>
      <c r="Z1" s="217"/>
      <c r="AA1" s="217"/>
      <c r="AB1" s="217"/>
      <c r="AC1" s="217"/>
      <c r="AD1" s="217"/>
      <c r="AE1" s="217"/>
    </row>
    <row r="2" spans="2:31" ht="18" customHeight="1" thickBot="1">
      <c r="B2" s="325" t="s">
        <v>416</v>
      </c>
      <c r="C2" s="288"/>
      <c r="D2" s="288"/>
      <c r="E2" s="288"/>
      <c r="F2" s="288"/>
      <c r="G2" s="288"/>
      <c r="H2" s="288"/>
      <c r="I2" s="288"/>
      <c r="J2" s="288"/>
      <c r="K2" s="288"/>
      <c r="L2" s="288"/>
      <c r="M2" s="288"/>
      <c r="N2" s="288"/>
      <c r="O2" s="288"/>
      <c r="P2" s="288"/>
      <c r="Q2" s="288"/>
      <c r="R2" s="288"/>
      <c r="S2" s="217"/>
      <c r="T2" s="217"/>
      <c r="U2" s="217"/>
      <c r="V2" s="217"/>
      <c r="W2" s="217"/>
      <c r="X2" s="217"/>
      <c r="Y2" s="217"/>
      <c r="Z2" s="217"/>
      <c r="AA2" s="217"/>
      <c r="AB2" s="217"/>
      <c r="AC2" s="217"/>
      <c r="AD2" s="217"/>
      <c r="AE2" s="217"/>
    </row>
    <row r="3" spans="2:31" ht="24.95" customHeight="1" thickBot="1">
      <c r="B3" s="842">
        <v>7</v>
      </c>
      <c r="C3" s="842"/>
      <c r="D3" s="842"/>
      <c r="F3" s="255" t="s">
        <v>240</v>
      </c>
      <c r="G3" s="843">
        <f>【共通】!C5</f>
        <v>0</v>
      </c>
      <c r="H3" s="844"/>
      <c r="I3" s="845"/>
      <c r="J3" s="258"/>
      <c r="K3" s="846" t="s">
        <v>241</v>
      </c>
      <c r="L3" s="847"/>
      <c r="M3" s="848" t="s">
        <v>115</v>
      </c>
      <c r="N3" s="849"/>
      <c r="P3" s="256" t="s">
        <v>242</v>
      </c>
      <c r="Q3" s="850" t="str">
        <f>IFERROR(VLOOKUP(M3,【共通】!C11:F16,4,FALSE),"")</f>
        <v/>
      </c>
      <c r="R3" s="851"/>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54" t="s">
        <v>243</v>
      </c>
      <c r="C5" s="855"/>
      <c r="D5" s="856"/>
      <c r="E5" s="860">
        <f>B3-1</f>
        <v>6</v>
      </c>
      <c r="F5" s="861"/>
      <c r="G5" s="862"/>
      <c r="H5" s="860">
        <f>B3</f>
        <v>7</v>
      </c>
      <c r="I5" s="861"/>
      <c r="J5" s="861"/>
      <c r="K5" s="861"/>
      <c r="L5" s="861"/>
      <c r="M5" s="861"/>
      <c r="N5" s="861"/>
      <c r="O5" s="861"/>
      <c r="P5" s="862"/>
      <c r="Q5" s="863" t="s">
        <v>122</v>
      </c>
      <c r="R5" s="864"/>
      <c r="S5" s="243"/>
    </row>
    <row r="6" spans="2:31" ht="18" customHeight="1" thickBot="1">
      <c r="B6" s="857"/>
      <c r="C6" s="858"/>
      <c r="D6" s="859"/>
      <c r="E6" s="259" t="s">
        <v>295</v>
      </c>
      <c r="F6" s="259" t="s">
        <v>296</v>
      </c>
      <c r="G6" s="259" t="s">
        <v>297</v>
      </c>
      <c r="H6" s="259" t="s">
        <v>244</v>
      </c>
      <c r="I6" s="259" t="s">
        <v>245</v>
      </c>
      <c r="J6" s="259" t="s">
        <v>246</v>
      </c>
      <c r="K6" s="259" t="s">
        <v>247</v>
      </c>
      <c r="L6" s="259" t="s">
        <v>248</v>
      </c>
      <c r="M6" s="259" t="s">
        <v>249</v>
      </c>
      <c r="N6" s="259" t="s">
        <v>250</v>
      </c>
      <c r="O6" s="259" t="s">
        <v>251</v>
      </c>
      <c r="P6" s="260" t="s">
        <v>252</v>
      </c>
      <c r="Q6" s="865"/>
      <c r="R6" s="866"/>
      <c r="S6" s="243"/>
    </row>
    <row r="7" spans="2:31" ht="24.95" customHeight="1">
      <c r="B7" s="245"/>
      <c r="C7" s="267" t="s">
        <v>253</v>
      </c>
      <c r="D7" s="246"/>
      <c r="E7" s="261"/>
      <c r="F7" s="261"/>
      <c r="G7" s="261"/>
      <c r="H7" s="237"/>
      <c r="I7" s="237"/>
      <c r="J7" s="237"/>
      <c r="K7" s="237"/>
      <c r="L7" s="237"/>
      <c r="M7" s="237"/>
      <c r="N7" s="237"/>
      <c r="O7" s="237"/>
      <c r="P7" s="237"/>
      <c r="Q7" s="867"/>
      <c r="R7" s="868"/>
      <c r="S7" s="243"/>
    </row>
    <row r="8" spans="2:31" ht="24.95" customHeight="1">
      <c r="B8" s="247"/>
      <c r="C8" s="268" t="s">
        <v>254</v>
      </c>
      <c r="D8" s="248"/>
      <c r="E8" s="261"/>
      <c r="F8" s="261"/>
      <c r="G8" s="261"/>
      <c r="H8" s="238"/>
      <c r="I8" s="238"/>
      <c r="J8" s="238"/>
      <c r="K8" s="238"/>
      <c r="L8" s="238"/>
      <c r="M8" s="238"/>
      <c r="N8" s="238"/>
      <c r="O8" s="238"/>
      <c r="P8" s="238"/>
      <c r="Q8" s="867"/>
      <c r="R8" s="868"/>
      <c r="S8" s="243"/>
    </row>
    <row r="9" spans="2:31" ht="24.95" customHeight="1">
      <c r="B9" s="247"/>
      <c r="C9" s="268" t="s">
        <v>255</v>
      </c>
      <c r="D9" s="248"/>
      <c r="E9" s="261"/>
      <c r="F9" s="261"/>
      <c r="G9" s="261"/>
      <c r="H9" s="238"/>
      <c r="I9" s="238"/>
      <c r="J9" s="238"/>
      <c r="K9" s="238"/>
      <c r="L9" s="238"/>
      <c r="M9" s="238"/>
      <c r="N9" s="238"/>
      <c r="O9" s="238"/>
      <c r="P9" s="238"/>
      <c r="Q9" s="867"/>
      <c r="R9" s="868"/>
      <c r="S9" s="243"/>
    </row>
    <row r="10" spans="2:31" ht="24.95" customHeight="1">
      <c r="B10" s="247"/>
      <c r="C10" s="268" t="s">
        <v>256</v>
      </c>
      <c r="D10" s="248"/>
      <c r="E10" s="261"/>
      <c r="F10" s="261"/>
      <c r="G10" s="261"/>
      <c r="H10" s="238"/>
      <c r="I10" s="238"/>
      <c r="J10" s="238"/>
      <c r="K10" s="238"/>
      <c r="L10" s="238"/>
      <c r="M10" s="238"/>
      <c r="N10" s="238"/>
      <c r="O10" s="238"/>
      <c r="P10" s="238"/>
      <c r="Q10" s="867"/>
      <c r="R10" s="868"/>
      <c r="S10" s="243"/>
    </row>
    <row r="11" spans="2:31" ht="24.95" customHeight="1">
      <c r="B11" s="247"/>
      <c r="C11" s="268" t="s">
        <v>257</v>
      </c>
      <c r="D11" s="248"/>
      <c r="E11" s="261"/>
      <c r="F11" s="261"/>
      <c r="G11" s="261"/>
      <c r="H11" s="238"/>
      <c r="I11" s="238"/>
      <c r="J11" s="238"/>
      <c r="K11" s="238"/>
      <c r="L11" s="238"/>
      <c r="M11" s="238"/>
      <c r="N11" s="238"/>
      <c r="O11" s="238"/>
      <c r="P11" s="238"/>
      <c r="Q11" s="867"/>
      <c r="R11" s="868"/>
      <c r="S11" s="243"/>
    </row>
    <row r="12" spans="2:31" ht="24.95" customHeight="1">
      <c r="B12" s="247"/>
      <c r="C12" s="268" t="s">
        <v>258</v>
      </c>
      <c r="D12" s="248"/>
      <c r="E12" s="261"/>
      <c r="F12" s="261"/>
      <c r="G12" s="261"/>
      <c r="H12" s="238"/>
      <c r="I12" s="238"/>
      <c r="J12" s="238"/>
      <c r="K12" s="238"/>
      <c r="L12" s="238"/>
      <c r="M12" s="238"/>
      <c r="N12" s="238"/>
      <c r="O12" s="238"/>
      <c r="P12" s="238"/>
      <c r="Q12" s="867"/>
      <c r="R12" s="868"/>
      <c r="S12" s="243"/>
    </row>
    <row r="13" spans="2:31" ht="24.95" customHeight="1">
      <c r="B13" s="247"/>
      <c r="C13" s="268" t="s">
        <v>259</v>
      </c>
      <c r="D13" s="248"/>
      <c r="E13" s="261"/>
      <c r="F13" s="261"/>
      <c r="G13" s="261"/>
      <c r="H13" s="238"/>
      <c r="I13" s="238"/>
      <c r="J13" s="238"/>
      <c r="K13" s="238"/>
      <c r="L13" s="238"/>
      <c r="M13" s="238"/>
      <c r="N13" s="238"/>
      <c r="O13" s="238"/>
      <c r="P13" s="238"/>
      <c r="Q13" s="867"/>
      <c r="R13" s="868"/>
      <c r="S13" s="243"/>
    </row>
    <row r="14" spans="2:31" ht="24.95" customHeight="1">
      <c r="B14" s="247"/>
      <c r="C14" s="268" t="s">
        <v>260</v>
      </c>
      <c r="D14" s="248"/>
      <c r="E14" s="261"/>
      <c r="F14" s="261"/>
      <c r="G14" s="261"/>
      <c r="H14" s="238"/>
      <c r="I14" s="238"/>
      <c r="J14" s="238"/>
      <c r="K14" s="238"/>
      <c r="L14" s="238"/>
      <c r="M14" s="238"/>
      <c r="N14" s="238"/>
      <c r="O14" s="238"/>
      <c r="P14" s="238"/>
      <c r="Q14" s="867"/>
      <c r="R14" s="868"/>
      <c r="S14" s="243"/>
    </row>
    <row r="15" spans="2:31" ht="24.95" customHeight="1">
      <c r="B15" s="247"/>
      <c r="C15" s="268" t="s">
        <v>261</v>
      </c>
      <c r="D15" s="248"/>
      <c r="E15" s="261"/>
      <c r="F15" s="261"/>
      <c r="G15" s="261"/>
      <c r="H15" s="238"/>
      <c r="I15" s="238"/>
      <c r="J15" s="238"/>
      <c r="K15" s="238"/>
      <c r="L15" s="238"/>
      <c r="M15" s="238"/>
      <c r="N15" s="238"/>
      <c r="O15" s="238"/>
      <c r="P15" s="238"/>
      <c r="Q15" s="867"/>
      <c r="R15" s="868"/>
      <c r="S15" s="243"/>
    </row>
    <row r="16" spans="2:31" ht="24.95" customHeight="1">
      <c r="B16" s="247"/>
      <c r="C16" s="268" t="s">
        <v>262</v>
      </c>
      <c r="D16" s="248"/>
      <c r="E16" s="261"/>
      <c r="F16" s="261"/>
      <c r="G16" s="261"/>
      <c r="H16" s="238"/>
      <c r="I16" s="238"/>
      <c r="J16" s="238"/>
      <c r="K16" s="238"/>
      <c r="L16" s="238"/>
      <c r="M16" s="238"/>
      <c r="N16" s="238"/>
      <c r="O16" s="238"/>
      <c r="P16" s="238"/>
      <c r="Q16" s="867"/>
      <c r="R16" s="868"/>
      <c r="S16" s="243"/>
    </row>
    <row r="17" spans="2:19" ht="24.95" customHeight="1">
      <c r="B17" s="247"/>
      <c r="C17" s="268" t="s">
        <v>263</v>
      </c>
      <c r="D17" s="248"/>
      <c r="E17" s="261"/>
      <c r="F17" s="261"/>
      <c r="G17" s="261"/>
      <c r="H17" s="238"/>
      <c r="I17" s="238"/>
      <c r="J17" s="238"/>
      <c r="K17" s="238"/>
      <c r="L17" s="238"/>
      <c r="M17" s="238"/>
      <c r="N17" s="238"/>
      <c r="O17" s="238"/>
      <c r="P17" s="238"/>
      <c r="Q17" s="867"/>
      <c r="R17" s="868"/>
      <c r="S17" s="243"/>
    </row>
    <row r="18" spans="2:19" ht="24.95" customHeight="1">
      <c r="B18" s="247"/>
      <c r="C18" s="268" t="s">
        <v>264</v>
      </c>
      <c r="D18" s="248"/>
      <c r="E18" s="261"/>
      <c r="F18" s="261"/>
      <c r="G18" s="261"/>
      <c r="H18" s="238"/>
      <c r="I18" s="238"/>
      <c r="J18" s="238"/>
      <c r="K18" s="238"/>
      <c r="L18" s="238"/>
      <c r="M18" s="238"/>
      <c r="N18" s="238"/>
      <c r="O18" s="238"/>
      <c r="P18" s="238"/>
      <c r="Q18" s="867"/>
      <c r="R18" s="868"/>
      <c r="S18" s="243"/>
    </row>
    <row r="19" spans="2:19" ht="24.95" customHeight="1">
      <c r="B19" s="247"/>
      <c r="C19" s="268" t="s">
        <v>265</v>
      </c>
      <c r="D19" s="248"/>
      <c r="E19" s="261"/>
      <c r="F19" s="261"/>
      <c r="G19" s="261"/>
      <c r="H19" s="238"/>
      <c r="I19" s="238"/>
      <c r="J19" s="238"/>
      <c r="K19" s="238"/>
      <c r="L19" s="238"/>
      <c r="M19" s="238"/>
      <c r="N19" s="238"/>
      <c r="O19" s="238"/>
      <c r="P19" s="238"/>
      <c r="Q19" s="867"/>
      <c r="R19" s="868"/>
      <c r="S19" s="243"/>
    </row>
    <row r="20" spans="2:19" ht="24.95" customHeight="1">
      <c r="B20" s="247"/>
      <c r="C20" s="268" t="s">
        <v>266</v>
      </c>
      <c r="D20" s="248"/>
      <c r="E20" s="261"/>
      <c r="F20" s="261"/>
      <c r="G20" s="261"/>
      <c r="H20" s="238"/>
      <c r="I20" s="238"/>
      <c r="J20" s="238"/>
      <c r="K20" s="238"/>
      <c r="L20" s="238"/>
      <c r="M20" s="238"/>
      <c r="N20" s="238"/>
      <c r="O20" s="238"/>
      <c r="P20" s="238"/>
      <c r="Q20" s="867"/>
      <c r="R20" s="868"/>
      <c r="S20" s="243"/>
    </row>
    <row r="21" spans="2:19" ht="24.95" customHeight="1">
      <c r="B21" s="247"/>
      <c r="C21" s="268" t="s">
        <v>267</v>
      </c>
      <c r="D21" s="248"/>
      <c r="E21" s="261"/>
      <c r="F21" s="261"/>
      <c r="G21" s="261"/>
      <c r="H21" s="238"/>
      <c r="I21" s="238"/>
      <c r="J21" s="238"/>
      <c r="K21" s="238"/>
      <c r="L21" s="238"/>
      <c r="M21" s="238"/>
      <c r="N21" s="238"/>
      <c r="O21" s="238"/>
      <c r="P21" s="238"/>
      <c r="Q21" s="867"/>
      <c r="R21" s="868"/>
      <c r="S21" s="243"/>
    </row>
    <row r="22" spans="2:19" ht="24.95" customHeight="1">
      <c r="B22" s="247"/>
      <c r="C22" s="268" t="s">
        <v>268</v>
      </c>
      <c r="D22" s="248"/>
      <c r="E22" s="261"/>
      <c r="F22" s="261"/>
      <c r="G22" s="261"/>
      <c r="H22" s="238"/>
      <c r="I22" s="238"/>
      <c r="J22" s="238"/>
      <c r="K22" s="238"/>
      <c r="L22" s="238"/>
      <c r="M22" s="238"/>
      <c r="N22" s="238"/>
      <c r="O22" s="238"/>
      <c r="P22" s="238"/>
      <c r="Q22" s="867"/>
      <c r="R22" s="868"/>
      <c r="S22" s="243"/>
    </row>
    <row r="23" spans="2:19" ht="24.95" customHeight="1">
      <c r="B23" s="247"/>
      <c r="C23" s="268" t="s">
        <v>269</v>
      </c>
      <c r="D23" s="248"/>
      <c r="E23" s="261"/>
      <c r="F23" s="261"/>
      <c r="G23" s="261"/>
      <c r="H23" s="238"/>
      <c r="I23" s="238"/>
      <c r="J23" s="238"/>
      <c r="K23" s="238"/>
      <c r="L23" s="238"/>
      <c r="M23" s="238"/>
      <c r="N23" s="238"/>
      <c r="O23" s="238"/>
      <c r="P23" s="238"/>
      <c r="Q23" s="867"/>
      <c r="R23" s="868"/>
      <c r="S23" s="243"/>
    </row>
    <row r="24" spans="2:19" ht="24.95" customHeight="1">
      <c r="B24" s="247"/>
      <c r="C24" s="268" t="s">
        <v>270</v>
      </c>
      <c r="D24" s="248"/>
      <c r="E24" s="261"/>
      <c r="F24" s="261"/>
      <c r="G24" s="261"/>
      <c r="H24" s="238"/>
      <c r="I24" s="238"/>
      <c r="J24" s="238"/>
      <c r="K24" s="238"/>
      <c r="L24" s="238"/>
      <c r="M24" s="238"/>
      <c r="N24" s="238"/>
      <c r="O24" s="238"/>
      <c r="P24" s="238"/>
      <c r="Q24" s="867"/>
      <c r="R24" s="868"/>
      <c r="S24" s="243"/>
    </row>
    <row r="25" spans="2:19" ht="24.95" customHeight="1">
      <c r="B25" s="247"/>
      <c r="C25" s="268" t="s">
        <v>271</v>
      </c>
      <c r="D25" s="248"/>
      <c r="E25" s="261"/>
      <c r="F25" s="261"/>
      <c r="G25" s="261"/>
      <c r="H25" s="238"/>
      <c r="I25" s="238"/>
      <c r="J25" s="238"/>
      <c r="K25" s="238"/>
      <c r="L25" s="238"/>
      <c r="M25" s="238"/>
      <c r="N25" s="238"/>
      <c r="O25" s="238"/>
      <c r="P25" s="238"/>
      <c r="Q25" s="867"/>
      <c r="R25" s="868"/>
      <c r="S25" s="243"/>
    </row>
    <row r="26" spans="2:19" ht="24.95" customHeight="1">
      <c r="B26" s="247"/>
      <c r="C26" s="268" t="s">
        <v>272</v>
      </c>
      <c r="D26" s="248"/>
      <c r="E26" s="261"/>
      <c r="F26" s="261"/>
      <c r="G26" s="261"/>
      <c r="H26" s="238"/>
      <c r="I26" s="238"/>
      <c r="J26" s="238"/>
      <c r="K26" s="238"/>
      <c r="L26" s="238"/>
      <c r="M26" s="238"/>
      <c r="N26" s="238"/>
      <c r="O26" s="238"/>
      <c r="P26" s="238"/>
      <c r="Q26" s="867"/>
      <c r="R26" s="868"/>
      <c r="S26" s="243"/>
    </row>
    <row r="27" spans="2:19" ht="24.95" customHeight="1">
      <c r="B27" s="247"/>
      <c r="C27" s="268" t="s">
        <v>273</v>
      </c>
      <c r="D27" s="248"/>
      <c r="E27" s="261"/>
      <c r="F27" s="261"/>
      <c r="G27" s="261"/>
      <c r="H27" s="238"/>
      <c r="I27" s="238"/>
      <c r="J27" s="238"/>
      <c r="K27" s="238"/>
      <c r="L27" s="238"/>
      <c r="M27" s="238"/>
      <c r="N27" s="238"/>
      <c r="O27" s="238"/>
      <c r="P27" s="238"/>
      <c r="Q27" s="867"/>
      <c r="R27" s="868"/>
      <c r="S27" s="243"/>
    </row>
    <row r="28" spans="2:19" ht="24.95" customHeight="1">
      <c r="B28" s="247"/>
      <c r="C28" s="268" t="s">
        <v>274</v>
      </c>
      <c r="D28" s="248"/>
      <c r="E28" s="261"/>
      <c r="F28" s="261"/>
      <c r="G28" s="261"/>
      <c r="H28" s="238"/>
      <c r="I28" s="238"/>
      <c r="J28" s="238"/>
      <c r="K28" s="238"/>
      <c r="L28" s="238"/>
      <c r="M28" s="238"/>
      <c r="N28" s="238"/>
      <c r="O28" s="238"/>
      <c r="P28" s="238"/>
      <c r="Q28" s="867"/>
      <c r="R28" s="868"/>
      <c r="S28" s="243"/>
    </row>
    <row r="29" spans="2:19" ht="24.95" customHeight="1">
      <c r="B29" s="247"/>
      <c r="C29" s="268" t="s">
        <v>275</v>
      </c>
      <c r="D29" s="248"/>
      <c r="E29" s="261"/>
      <c r="F29" s="261"/>
      <c r="G29" s="261"/>
      <c r="H29" s="238"/>
      <c r="I29" s="238"/>
      <c r="J29" s="238"/>
      <c r="K29" s="238"/>
      <c r="L29" s="238"/>
      <c r="M29" s="238"/>
      <c r="N29" s="238"/>
      <c r="O29" s="238"/>
      <c r="P29" s="238"/>
      <c r="Q29" s="867"/>
      <c r="R29" s="868"/>
      <c r="S29" s="243"/>
    </row>
    <row r="30" spans="2:19" ht="24.95" customHeight="1">
      <c r="B30" s="247"/>
      <c r="C30" s="268" t="s">
        <v>276</v>
      </c>
      <c r="D30" s="248"/>
      <c r="E30" s="261"/>
      <c r="F30" s="261"/>
      <c r="G30" s="261"/>
      <c r="H30" s="238"/>
      <c r="I30" s="238"/>
      <c r="J30" s="238"/>
      <c r="K30" s="238"/>
      <c r="L30" s="238"/>
      <c r="M30" s="238"/>
      <c r="N30" s="238"/>
      <c r="O30" s="238"/>
      <c r="P30" s="238"/>
      <c r="Q30" s="867"/>
      <c r="R30" s="868"/>
      <c r="S30" s="243"/>
    </row>
    <row r="31" spans="2:19" ht="24.95" customHeight="1">
      <c r="B31" s="247"/>
      <c r="C31" s="268" t="s">
        <v>277</v>
      </c>
      <c r="D31" s="248"/>
      <c r="E31" s="261"/>
      <c r="F31" s="261"/>
      <c r="G31" s="261"/>
      <c r="H31" s="238"/>
      <c r="I31" s="238"/>
      <c r="J31" s="238"/>
      <c r="K31" s="238"/>
      <c r="L31" s="238"/>
      <c r="M31" s="238"/>
      <c r="N31" s="238"/>
      <c r="O31" s="238"/>
      <c r="P31" s="238"/>
      <c r="Q31" s="867"/>
      <c r="R31" s="868"/>
      <c r="S31" s="243"/>
    </row>
    <row r="32" spans="2:19" ht="24.95" customHeight="1">
      <c r="B32" s="247"/>
      <c r="C32" s="268" t="s">
        <v>278</v>
      </c>
      <c r="D32" s="248"/>
      <c r="E32" s="261"/>
      <c r="F32" s="261"/>
      <c r="G32" s="261"/>
      <c r="H32" s="238"/>
      <c r="I32" s="238"/>
      <c r="J32" s="238"/>
      <c r="K32" s="238"/>
      <c r="L32" s="238"/>
      <c r="M32" s="238"/>
      <c r="N32" s="238"/>
      <c r="O32" s="238"/>
      <c r="P32" s="238"/>
      <c r="Q32" s="867"/>
      <c r="R32" s="868"/>
      <c r="S32" s="243"/>
    </row>
    <row r="33" spans="2:20" ht="24.95" customHeight="1">
      <c r="B33" s="247"/>
      <c r="C33" s="268" t="s">
        <v>279</v>
      </c>
      <c r="D33" s="248"/>
      <c r="E33" s="261"/>
      <c r="F33" s="261"/>
      <c r="G33" s="261"/>
      <c r="H33" s="238"/>
      <c r="I33" s="238"/>
      <c r="J33" s="238"/>
      <c r="K33" s="238"/>
      <c r="L33" s="238"/>
      <c r="M33" s="238"/>
      <c r="N33" s="238"/>
      <c r="O33" s="238"/>
      <c r="P33" s="238"/>
      <c r="Q33" s="867"/>
      <c r="R33" s="868"/>
      <c r="S33" s="243"/>
    </row>
    <row r="34" spans="2:20" ht="24.95" customHeight="1">
      <c r="B34" s="247"/>
      <c r="C34" s="268" t="s">
        <v>280</v>
      </c>
      <c r="D34" s="248"/>
      <c r="E34" s="261"/>
      <c r="F34" s="261"/>
      <c r="G34" s="261"/>
      <c r="H34" s="238"/>
      <c r="I34" s="238"/>
      <c r="J34" s="238"/>
      <c r="K34" s="238"/>
      <c r="L34" s="238"/>
      <c r="M34" s="238"/>
      <c r="N34" s="238"/>
      <c r="O34" s="238"/>
      <c r="P34" s="238"/>
      <c r="Q34" s="867"/>
      <c r="R34" s="868"/>
      <c r="S34" s="243"/>
    </row>
    <row r="35" spans="2:20" ht="24.95" customHeight="1">
      <c r="B35" s="247"/>
      <c r="C35" s="268" t="s">
        <v>281</v>
      </c>
      <c r="D35" s="248"/>
      <c r="E35" s="261"/>
      <c r="F35" s="261"/>
      <c r="G35" s="261"/>
      <c r="H35" s="238"/>
      <c r="I35" s="238"/>
      <c r="J35" s="238"/>
      <c r="K35" s="238"/>
      <c r="L35" s="238"/>
      <c r="M35" s="238"/>
      <c r="N35" s="238"/>
      <c r="O35" s="238"/>
      <c r="P35" s="238"/>
      <c r="Q35" s="867"/>
      <c r="R35" s="868"/>
      <c r="S35" s="243"/>
    </row>
    <row r="36" spans="2:20" ht="24.95" customHeight="1">
      <c r="B36" s="247"/>
      <c r="C36" s="268" t="s">
        <v>282</v>
      </c>
      <c r="D36" s="248"/>
      <c r="E36" s="261"/>
      <c r="F36" s="263"/>
      <c r="G36" s="261"/>
      <c r="H36" s="238"/>
      <c r="I36" s="238"/>
      <c r="J36" s="238"/>
      <c r="K36" s="238"/>
      <c r="L36" s="238"/>
      <c r="M36" s="238"/>
      <c r="N36" s="238"/>
      <c r="O36" s="238"/>
      <c r="P36" s="238"/>
      <c r="Q36" s="867"/>
      <c r="R36" s="868"/>
      <c r="S36" s="243"/>
    </row>
    <row r="37" spans="2:20" ht="24.95" customHeight="1" thickBot="1">
      <c r="B37" s="249"/>
      <c r="C37" s="269" t="s">
        <v>283</v>
      </c>
      <c r="D37" s="248"/>
      <c r="E37" s="261"/>
      <c r="F37" s="262"/>
      <c r="G37" s="261"/>
      <c r="H37" s="219"/>
      <c r="I37" s="238"/>
      <c r="J37" s="219"/>
      <c r="K37" s="238"/>
      <c r="L37" s="239"/>
      <c r="M37" s="219"/>
      <c r="N37" s="238"/>
      <c r="O37" s="219"/>
      <c r="P37" s="238"/>
      <c r="Q37" s="865"/>
      <c r="R37" s="866"/>
      <c r="S37" s="243"/>
    </row>
    <row r="38" spans="2:20" ht="27.95" customHeight="1" thickBot="1">
      <c r="B38" s="883" t="s">
        <v>409</v>
      </c>
      <c r="C38" s="852"/>
      <c r="D38" s="849"/>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84"/>
      <c r="R38" s="885"/>
      <c r="S38" s="243"/>
    </row>
    <row r="39" spans="2:20" ht="9.9499999999999993" customHeight="1">
      <c r="B39" s="250"/>
      <c r="C39" s="250"/>
      <c r="D39" s="250"/>
      <c r="E39" s="250"/>
      <c r="F39" s="250"/>
      <c r="G39" s="250"/>
      <c r="H39" s="254"/>
      <c r="I39" s="254"/>
      <c r="J39" s="254"/>
      <c r="K39" s="254"/>
      <c r="L39" s="254"/>
      <c r="M39" s="254"/>
      <c r="N39" s="254"/>
      <c r="O39" s="254"/>
      <c r="P39" s="254"/>
      <c r="Q39" s="254"/>
      <c r="R39" s="254"/>
      <c r="S39" s="243"/>
      <c r="T39" s="243"/>
    </row>
    <row r="40" spans="2:20" ht="18" customHeight="1">
      <c r="B40" s="251"/>
      <c r="C40" s="853"/>
      <c r="D40" s="853"/>
      <c r="E40" s="853"/>
      <c r="F40" s="853"/>
      <c r="G40" s="853"/>
      <c r="H40" s="853"/>
      <c r="I40" s="853"/>
      <c r="J40" s="853"/>
      <c r="K40" s="853"/>
      <c r="L40" s="853"/>
      <c r="M40" s="853"/>
      <c r="N40" s="853"/>
      <c r="O40" s="853"/>
      <c r="P40" s="853"/>
      <c r="Q40" s="853"/>
      <c r="R40" s="257"/>
      <c r="S40" s="243"/>
      <c r="T40" s="243"/>
    </row>
    <row r="41" spans="2:20" ht="15" customHeight="1">
      <c r="B41" s="251"/>
      <c r="H41" s="243"/>
      <c r="I41" s="243"/>
      <c r="J41" s="243"/>
      <c r="K41" s="243"/>
      <c r="L41" s="243"/>
      <c r="M41" s="243"/>
      <c r="N41" s="243"/>
      <c r="O41" s="243"/>
      <c r="P41" s="243"/>
      <c r="Q41" s="243"/>
      <c r="R41" s="243"/>
      <c r="S41" s="243"/>
    </row>
    <row r="42" spans="2:20" ht="15" customHeight="1">
      <c r="B42" s="251"/>
      <c r="H42" s="243"/>
      <c r="I42" s="243"/>
      <c r="J42" s="243"/>
      <c r="K42" s="243"/>
      <c r="L42" s="243"/>
      <c r="M42" s="243"/>
      <c r="N42" s="243"/>
      <c r="O42" s="243"/>
      <c r="P42" s="243"/>
      <c r="Q42" s="243"/>
      <c r="R42" s="243"/>
      <c r="S42" s="243"/>
    </row>
    <row r="43" spans="2:20" ht="15" customHeight="1">
      <c r="B43" s="251"/>
      <c r="C43" s="252"/>
      <c r="D43" s="253"/>
      <c r="E43" s="253"/>
      <c r="F43" s="253"/>
      <c r="G43" s="253"/>
      <c r="H43" s="253"/>
      <c r="I43" s="253"/>
      <c r="J43" s="253"/>
      <c r="K43" s="243"/>
      <c r="L43" s="243"/>
      <c r="M43" s="243"/>
      <c r="N43" s="243"/>
      <c r="O43" s="243"/>
      <c r="P43" s="243"/>
      <c r="Q43" s="243"/>
      <c r="R43" s="243"/>
      <c r="S43" s="243"/>
    </row>
    <row r="44" spans="2:20" ht="15" customHeight="1">
      <c r="B44" s="251"/>
      <c r="H44" s="243"/>
      <c r="I44" s="243"/>
      <c r="J44" s="243"/>
      <c r="K44" s="253"/>
      <c r="L44" s="253"/>
      <c r="M44" s="253"/>
      <c r="N44" s="253"/>
      <c r="O44" s="253"/>
      <c r="P44" s="253"/>
      <c r="Q44" s="243"/>
      <c r="R44" s="243"/>
      <c r="S44" s="243"/>
    </row>
    <row r="45" spans="2:20" ht="15" customHeight="1">
      <c r="B45" s="251"/>
    </row>
    <row r="46" spans="2:20">
      <c r="B46" s="251"/>
    </row>
  </sheetData>
  <sheetProtection selectLockedCells="1"/>
  <mergeCells count="14">
    <mergeCell ref="B38:D38"/>
    <mergeCell ref="G3:I3"/>
    <mergeCell ref="C40:Q40"/>
    <mergeCell ref="Q38:R38"/>
    <mergeCell ref="Q7:R37"/>
    <mergeCell ref="Q3:R3"/>
    <mergeCell ref="B1:R1"/>
    <mergeCell ref="H5:P5"/>
    <mergeCell ref="E5:G5"/>
    <mergeCell ref="Q5:R6"/>
    <mergeCell ref="B5:D6"/>
    <mergeCell ref="K3:L3"/>
    <mergeCell ref="M3:N3"/>
    <mergeCell ref="B3:D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F6" sqref="F6"/>
    </sheetView>
  </sheetViews>
  <sheetFormatPr defaultRowHeight="21" customHeight="1"/>
  <cols>
    <col min="1" max="4" width="3.25" style="311" customWidth="1"/>
    <col min="5" max="12" width="3.25" style="292" customWidth="1"/>
    <col min="13" max="48" width="3.375" style="292" customWidth="1"/>
    <col min="49" max="51" width="3.25" style="292" customWidth="1"/>
    <col min="52" max="52" width="3.625" style="292" customWidth="1"/>
    <col min="53" max="72" width="2.625" style="292" customWidth="1"/>
    <col min="73" max="256" width="9" style="292"/>
    <col min="257" max="268" width="3.25" style="292" customWidth="1"/>
    <col min="269" max="304" width="3.375" style="292" customWidth="1"/>
    <col min="305" max="307" width="3.25" style="292" customWidth="1"/>
    <col min="308" max="308" width="3.625" style="292" customWidth="1"/>
    <col min="309" max="328" width="2.625" style="292" customWidth="1"/>
    <col min="329" max="512" width="9" style="292"/>
    <col min="513" max="524" width="3.25" style="292" customWidth="1"/>
    <col min="525" max="560" width="3.375" style="292" customWidth="1"/>
    <col min="561" max="563" width="3.25" style="292" customWidth="1"/>
    <col min="564" max="564" width="3.625" style="292" customWidth="1"/>
    <col min="565" max="584" width="2.625" style="292" customWidth="1"/>
    <col min="585" max="768" width="9" style="292"/>
    <col min="769" max="780" width="3.25" style="292" customWidth="1"/>
    <col min="781" max="816" width="3.375" style="292" customWidth="1"/>
    <col min="817" max="819" width="3.25" style="292" customWidth="1"/>
    <col min="820" max="820" width="3.625" style="292" customWidth="1"/>
    <col min="821" max="840" width="2.625" style="292" customWidth="1"/>
    <col min="841" max="1024" width="9" style="292"/>
    <col min="1025" max="1036" width="3.25" style="292" customWidth="1"/>
    <col min="1037" max="1072" width="3.375" style="292" customWidth="1"/>
    <col min="1073" max="1075" width="3.25" style="292" customWidth="1"/>
    <col min="1076" max="1076" width="3.625" style="292" customWidth="1"/>
    <col min="1077" max="1096" width="2.625" style="292" customWidth="1"/>
    <col min="1097" max="1280" width="9" style="292"/>
    <col min="1281" max="1292" width="3.25" style="292" customWidth="1"/>
    <col min="1293" max="1328" width="3.375" style="292" customWidth="1"/>
    <col min="1329" max="1331" width="3.25" style="292" customWidth="1"/>
    <col min="1332" max="1332" width="3.625" style="292" customWidth="1"/>
    <col min="1333" max="1352" width="2.625" style="292" customWidth="1"/>
    <col min="1353" max="1536" width="9" style="292"/>
    <col min="1537" max="1548" width="3.25" style="292" customWidth="1"/>
    <col min="1549" max="1584" width="3.375" style="292" customWidth="1"/>
    <col min="1585" max="1587" width="3.25" style="292" customWidth="1"/>
    <col min="1588" max="1588" width="3.625" style="292" customWidth="1"/>
    <col min="1589" max="1608" width="2.625" style="292" customWidth="1"/>
    <col min="1609" max="1792" width="9" style="292"/>
    <col min="1793" max="1804" width="3.25" style="292" customWidth="1"/>
    <col min="1805" max="1840" width="3.375" style="292" customWidth="1"/>
    <col min="1841" max="1843" width="3.25" style="292" customWidth="1"/>
    <col min="1844" max="1844" width="3.625" style="292" customWidth="1"/>
    <col min="1845" max="1864" width="2.625" style="292" customWidth="1"/>
    <col min="1865" max="2048" width="9" style="292"/>
    <col min="2049" max="2060" width="3.25" style="292" customWidth="1"/>
    <col min="2061" max="2096" width="3.375" style="292" customWidth="1"/>
    <col min="2097" max="2099" width="3.25" style="292" customWidth="1"/>
    <col min="2100" max="2100" width="3.625" style="292" customWidth="1"/>
    <col min="2101" max="2120" width="2.625" style="292" customWidth="1"/>
    <col min="2121" max="2304" width="9" style="292"/>
    <col min="2305" max="2316" width="3.25" style="292" customWidth="1"/>
    <col min="2317" max="2352" width="3.375" style="292" customWidth="1"/>
    <col min="2353" max="2355" width="3.25" style="292" customWidth="1"/>
    <col min="2356" max="2356" width="3.625" style="292" customWidth="1"/>
    <col min="2357" max="2376" width="2.625" style="292" customWidth="1"/>
    <col min="2377" max="2560" width="9" style="292"/>
    <col min="2561" max="2572" width="3.25" style="292" customWidth="1"/>
    <col min="2573" max="2608" width="3.375" style="292" customWidth="1"/>
    <col min="2609" max="2611" width="3.25" style="292" customWidth="1"/>
    <col min="2612" max="2612" width="3.625" style="292" customWidth="1"/>
    <col min="2613" max="2632" width="2.625" style="292" customWidth="1"/>
    <col min="2633" max="2816" width="9" style="292"/>
    <col min="2817" max="2828" width="3.25" style="292" customWidth="1"/>
    <col min="2829" max="2864" width="3.375" style="292" customWidth="1"/>
    <col min="2865" max="2867" width="3.25" style="292" customWidth="1"/>
    <col min="2868" max="2868" width="3.625" style="292" customWidth="1"/>
    <col min="2869" max="2888" width="2.625" style="292" customWidth="1"/>
    <col min="2889" max="3072" width="9" style="292"/>
    <col min="3073" max="3084" width="3.25" style="292" customWidth="1"/>
    <col min="3085" max="3120" width="3.375" style="292" customWidth="1"/>
    <col min="3121" max="3123" width="3.25" style="292" customWidth="1"/>
    <col min="3124" max="3124" width="3.625" style="292" customWidth="1"/>
    <col min="3125" max="3144" width="2.625" style="292" customWidth="1"/>
    <col min="3145" max="3328" width="9" style="292"/>
    <col min="3329" max="3340" width="3.25" style="292" customWidth="1"/>
    <col min="3341" max="3376" width="3.375" style="292" customWidth="1"/>
    <col min="3377" max="3379" width="3.25" style="292" customWidth="1"/>
    <col min="3380" max="3380" width="3.625" style="292" customWidth="1"/>
    <col min="3381" max="3400" width="2.625" style="292" customWidth="1"/>
    <col min="3401" max="3584" width="9" style="292"/>
    <col min="3585" max="3596" width="3.25" style="292" customWidth="1"/>
    <col min="3597" max="3632" width="3.375" style="292" customWidth="1"/>
    <col min="3633" max="3635" width="3.25" style="292" customWidth="1"/>
    <col min="3636" max="3636" width="3.625" style="292" customWidth="1"/>
    <col min="3637" max="3656" width="2.625" style="292" customWidth="1"/>
    <col min="3657" max="3840" width="9" style="292"/>
    <col min="3841" max="3852" width="3.25" style="292" customWidth="1"/>
    <col min="3853" max="3888" width="3.375" style="292" customWidth="1"/>
    <col min="3889" max="3891" width="3.25" style="292" customWidth="1"/>
    <col min="3892" max="3892" width="3.625" style="292" customWidth="1"/>
    <col min="3893" max="3912" width="2.625" style="292" customWidth="1"/>
    <col min="3913" max="4096" width="9" style="292"/>
    <col min="4097" max="4108" width="3.25" style="292" customWidth="1"/>
    <col min="4109" max="4144" width="3.375" style="292" customWidth="1"/>
    <col min="4145" max="4147" width="3.25" style="292" customWidth="1"/>
    <col min="4148" max="4148" width="3.625" style="292" customWidth="1"/>
    <col min="4149" max="4168" width="2.625" style="292" customWidth="1"/>
    <col min="4169" max="4352" width="9" style="292"/>
    <col min="4353" max="4364" width="3.25" style="292" customWidth="1"/>
    <col min="4365" max="4400" width="3.375" style="292" customWidth="1"/>
    <col min="4401" max="4403" width="3.25" style="292" customWidth="1"/>
    <col min="4404" max="4404" width="3.625" style="292" customWidth="1"/>
    <col min="4405" max="4424" width="2.625" style="292" customWidth="1"/>
    <col min="4425" max="4608" width="9" style="292"/>
    <col min="4609" max="4620" width="3.25" style="292" customWidth="1"/>
    <col min="4621" max="4656" width="3.375" style="292" customWidth="1"/>
    <col min="4657" max="4659" width="3.25" style="292" customWidth="1"/>
    <col min="4660" max="4660" width="3.625" style="292" customWidth="1"/>
    <col min="4661" max="4680" width="2.625" style="292" customWidth="1"/>
    <col min="4681" max="4864" width="9" style="292"/>
    <col min="4865" max="4876" width="3.25" style="292" customWidth="1"/>
    <col min="4877" max="4912" width="3.375" style="292" customWidth="1"/>
    <col min="4913" max="4915" width="3.25" style="292" customWidth="1"/>
    <col min="4916" max="4916" width="3.625" style="292" customWidth="1"/>
    <col min="4917" max="4936" width="2.625" style="292" customWidth="1"/>
    <col min="4937" max="5120" width="9" style="292"/>
    <col min="5121" max="5132" width="3.25" style="292" customWidth="1"/>
    <col min="5133" max="5168" width="3.375" style="292" customWidth="1"/>
    <col min="5169" max="5171" width="3.25" style="292" customWidth="1"/>
    <col min="5172" max="5172" width="3.625" style="292" customWidth="1"/>
    <col min="5173" max="5192" width="2.625" style="292" customWidth="1"/>
    <col min="5193" max="5376" width="9" style="292"/>
    <col min="5377" max="5388" width="3.25" style="292" customWidth="1"/>
    <col min="5389" max="5424" width="3.375" style="292" customWidth="1"/>
    <col min="5425" max="5427" width="3.25" style="292" customWidth="1"/>
    <col min="5428" max="5428" width="3.625" style="292" customWidth="1"/>
    <col min="5429" max="5448" width="2.625" style="292" customWidth="1"/>
    <col min="5449" max="5632" width="9" style="292"/>
    <col min="5633" max="5644" width="3.25" style="292" customWidth="1"/>
    <col min="5645" max="5680" width="3.375" style="292" customWidth="1"/>
    <col min="5681" max="5683" width="3.25" style="292" customWidth="1"/>
    <col min="5684" max="5684" width="3.625" style="292" customWidth="1"/>
    <col min="5685" max="5704" width="2.625" style="292" customWidth="1"/>
    <col min="5705" max="5888" width="9" style="292"/>
    <col min="5889" max="5900" width="3.25" style="292" customWidth="1"/>
    <col min="5901" max="5936" width="3.375" style="292" customWidth="1"/>
    <col min="5937" max="5939" width="3.25" style="292" customWidth="1"/>
    <col min="5940" max="5940" width="3.625" style="292" customWidth="1"/>
    <col min="5941" max="5960" width="2.625" style="292" customWidth="1"/>
    <col min="5961" max="6144" width="9" style="292"/>
    <col min="6145" max="6156" width="3.25" style="292" customWidth="1"/>
    <col min="6157" max="6192" width="3.375" style="292" customWidth="1"/>
    <col min="6193" max="6195" width="3.25" style="292" customWidth="1"/>
    <col min="6196" max="6196" width="3.625" style="292" customWidth="1"/>
    <col min="6197" max="6216" width="2.625" style="292" customWidth="1"/>
    <col min="6217" max="6400" width="9" style="292"/>
    <col min="6401" max="6412" width="3.25" style="292" customWidth="1"/>
    <col min="6413" max="6448" width="3.375" style="292" customWidth="1"/>
    <col min="6449" max="6451" width="3.25" style="292" customWidth="1"/>
    <col min="6452" max="6452" width="3.625" style="292" customWidth="1"/>
    <col min="6453" max="6472" width="2.625" style="292" customWidth="1"/>
    <col min="6473" max="6656" width="9" style="292"/>
    <col min="6657" max="6668" width="3.25" style="292" customWidth="1"/>
    <col min="6669" max="6704" width="3.375" style="292" customWidth="1"/>
    <col min="6705" max="6707" width="3.25" style="292" customWidth="1"/>
    <col min="6708" max="6708" width="3.625" style="292" customWidth="1"/>
    <col min="6709" max="6728" width="2.625" style="292" customWidth="1"/>
    <col min="6729" max="6912" width="9" style="292"/>
    <col min="6913" max="6924" width="3.25" style="292" customWidth="1"/>
    <col min="6925" max="6960" width="3.375" style="292" customWidth="1"/>
    <col min="6961" max="6963" width="3.25" style="292" customWidth="1"/>
    <col min="6964" max="6964" width="3.625" style="292" customWidth="1"/>
    <col min="6965" max="6984" width="2.625" style="292" customWidth="1"/>
    <col min="6985" max="7168" width="9" style="292"/>
    <col min="7169" max="7180" width="3.25" style="292" customWidth="1"/>
    <col min="7181" max="7216" width="3.375" style="292" customWidth="1"/>
    <col min="7217" max="7219" width="3.25" style="292" customWidth="1"/>
    <col min="7220" max="7220" width="3.625" style="292" customWidth="1"/>
    <col min="7221" max="7240" width="2.625" style="292" customWidth="1"/>
    <col min="7241" max="7424" width="9" style="292"/>
    <col min="7425" max="7436" width="3.25" style="292" customWidth="1"/>
    <col min="7437" max="7472" width="3.375" style="292" customWidth="1"/>
    <col min="7473" max="7475" width="3.25" style="292" customWidth="1"/>
    <col min="7476" max="7476" width="3.625" style="292" customWidth="1"/>
    <col min="7477" max="7496" width="2.625" style="292" customWidth="1"/>
    <col min="7497" max="7680" width="9" style="292"/>
    <col min="7681" max="7692" width="3.25" style="292" customWidth="1"/>
    <col min="7693" max="7728" width="3.375" style="292" customWidth="1"/>
    <col min="7729" max="7731" width="3.25" style="292" customWidth="1"/>
    <col min="7732" max="7732" width="3.625" style="292" customWidth="1"/>
    <col min="7733" max="7752" width="2.625" style="292" customWidth="1"/>
    <col min="7753" max="7936" width="9" style="292"/>
    <col min="7937" max="7948" width="3.25" style="292" customWidth="1"/>
    <col min="7949" max="7984" width="3.375" style="292" customWidth="1"/>
    <col min="7985" max="7987" width="3.25" style="292" customWidth="1"/>
    <col min="7988" max="7988" width="3.625" style="292" customWidth="1"/>
    <col min="7989" max="8008" width="2.625" style="292" customWidth="1"/>
    <col min="8009" max="8192" width="9" style="292"/>
    <col min="8193" max="8204" width="3.25" style="292" customWidth="1"/>
    <col min="8205" max="8240" width="3.375" style="292" customWidth="1"/>
    <col min="8241" max="8243" width="3.25" style="292" customWidth="1"/>
    <col min="8244" max="8244" width="3.625" style="292" customWidth="1"/>
    <col min="8245" max="8264" width="2.625" style="292" customWidth="1"/>
    <col min="8265" max="8448" width="9" style="292"/>
    <col min="8449" max="8460" width="3.25" style="292" customWidth="1"/>
    <col min="8461" max="8496" width="3.375" style="292" customWidth="1"/>
    <col min="8497" max="8499" width="3.25" style="292" customWidth="1"/>
    <col min="8500" max="8500" width="3.625" style="292" customWidth="1"/>
    <col min="8501" max="8520" width="2.625" style="292" customWidth="1"/>
    <col min="8521" max="8704" width="9" style="292"/>
    <col min="8705" max="8716" width="3.25" style="292" customWidth="1"/>
    <col min="8717" max="8752" width="3.375" style="292" customWidth="1"/>
    <col min="8753" max="8755" width="3.25" style="292" customWidth="1"/>
    <col min="8756" max="8756" width="3.625" style="292" customWidth="1"/>
    <col min="8757" max="8776" width="2.625" style="292" customWidth="1"/>
    <col min="8777" max="8960" width="9" style="292"/>
    <col min="8961" max="8972" width="3.25" style="292" customWidth="1"/>
    <col min="8973" max="9008" width="3.375" style="292" customWidth="1"/>
    <col min="9009" max="9011" width="3.25" style="292" customWidth="1"/>
    <col min="9012" max="9012" width="3.625" style="292" customWidth="1"/>
    <col min="9013" max="9032" width="2.625" style="292" customWidth="1"/>
    <col min="9033" max="9216" width="9" style="292"/>
    <col min="9217" max="9228" width="3.25" style="292" customWidth="1"/>
    <col min="9229" max="9264" width="3.375" style="292" customWidth="1"/>
    <col min="9265" max="9267" width="3.25" style="292" customWidth="1"/>
    <col min="9268" max="9268" width="3.625" style="292" customWidth="1"/>
    <col min="9269" max="9288" width="2.625" style="292" customWidth="1"/>
    <col min="9289" max="9472" width="9" style="292"/>
    <col min="9473" max="9484" width="3.25" style="292" customWidth="1"/>
    <col min="9485" max="9520" width="3.375" style="292" customWidth="1"/>
    <col min="9521" max="9523" width="3.25" style="292" customWidth="1"/>
    <col min="9524" max="9524" width="3.625" style="292" customWidth="1"/>
    <col min="9525" max="9544" width="2.625" style="292" customWidth="1"/>
    <col min="9545" max="9728" width="9" style="292"/>
    <col min="9729" max="9740" width="3.25" style="292" customWidth="1"/>
    <col min="9741" max="9776" width="3.375" style="292" customWidth="1"/>
    <col min="9777" max="9779" width="3.25" style="292" customWidth="1"/>
    <col min="9780" max="9780" width="3.625" style="292" customWidth="1"/>
    <col min="9781" max="9800" width="2.625" style="292" customWidth="1"/>
    <col min="9801" max="9984" width="9" style="292"/>
    <col min="9985" max="9996" width="3.25" style="292" customWidth="1"/>
    <col min="9997" max="10032" width="3.375" style="292" customWidth="1"/>
    <col min="10033" max="10035" width="3.25" style="292" customWidth="1"/>
    <col min="10036" max="10036" width="3.625" style="292" customWidth="1"/>
    <col min="10037" max="10056" width="2.625" style="292" customWidth="1"/>
    <col min="10057" max="10240" width="9" style="292"/>
    <col min="10241" max="10252" width="3.25" style="292" customWidth="1"/>
    <col min="10253" max="10288" width="3.375" style="292" customWidth="1"/>
    <col min="10289" max="10291" width="3.25" style="292" customWidth="1"/>
    <col min="10292" max="10292" width="3.625" style="292" customWidth="1"/>
    <col min="10293" max="10312" width="2.625" style="292" customWidth="1"/>
    <col min="10313" max="10496" width="9" style="292"/>
    <col min="10497" max="10508" width="3.25" style="292" customWidth="1"/>
    <col min="10509" max="10544" width="3.375" style="292" customWidth="1"/>
    <col min="10545" max="10547" width="3.25" style="292" customWidth="1"/>
    <col min="10548" max="10548" width="3.625" style="292" customWidth="1"/>
    <col min="10549" max="10568" width="2.625" style="292" customWidth="1"/>
    <col min="10569" max="10752" width="9" style="292"/>
    <col min="10753" max="10764" width="3.25" style="292" customWidth="1"/>
    <col min="10765" max="10800" width="3.375" style="292" customWidth="1"/>
    <col min="10801" max="10803" width="3.25" style="292" customWidth="1"/>
    <col min="10804" max="10804" width="3.625" style="292" customWidth="1"/>
    <col min="10805" max="10824" width="2.625" style="292" customWidth="1"/>
    <col min="10825" max="11008" width="9" style="292"/>
    <col min="11009" max="11020" width="3.25" style="292" customWidth="1"/>
    <col min="11021" max="11056" width="3.375" style="292" customWidth="1"/>
    <col min="11057" max="11059" width="3.25" style="292" customWidth="1"/>
    <col min="11060" max="11060" width="3.625" style="292" customWidth="1"/>
    <col min="11061" max="11080" width="2.625" style="292" customWidth="1"/>
    <col min="11081" max="11264" width="9" style="292"/>
    <col min="11265" max="11276" width="3.25" style="292" customWidth="1"/>
    <col min="11277" max="11312" width="3.375" style="292" customWidth="1"/>
    <col min="11313" max="11315" width="3.25" style="292" customWidth="1"/>
    <col min="11316" max="11316" width="3.625" style="292" customWidth="1"/>
    <col min="11317" max="11336" width="2.625" style="292" customWidth="1"/>
    <col min="11337" max="11520" width="9" style="292"/>
    <col min="11521" max="11532" width="3.25" style="292" customWidth="1"/>
    <col min="11533" max="11568" width="3.375" style="292" customWidth="1"/>
    <col min="11569" max="11571" width="3.25" style="292" customWidth="1"/>
    <col min="11572" max="11572" width="3.625" style="292" customWidth="1"/>
    <col min="11573" max="11592" width="2.625" style="292" customWidth="1"/>
    <col min="11593" max="11776" width="9" style="292"/>
    <col min="11777" max="11788" width="3.25" style="292" customWidth="1"/>
    <col min="11789" max="11824" width="3.375" style="292" customWidth="1"/>
    <col min="11825" max="11827" width="3.25" style="292" customWidth="1"/>
    <col min="11828" max="11828" width="3.625" style="292" customWidth="1"/>
    <col min="11829" max="11848" width="2.625" style="292" customWidth="1"/>
    <col min="11849" max="12032" width="9" style="292"/>
    <col min="12033" max="12044" width="3.25" style="292" customWidth="1"/>
    <col min="12045" max="12080" width="3.375" style="292" customWidth="1"/>
    <col min="12081" max="12083" width="3.25" style="292" customWidth="1"/>
    <col min="12084" max="12084" width="3.625" style="292" customWidth="1"/>
    <col min="12085" max="12104" width="2.625" style="292" customWidth="1"/>
    <col min="12105" max="12288" width="9" style="292"/>
    <col min="12289" max="12300" width="3.25" style="292" customWidth="1"/>
    <col min="12301" max="12336" width="3.375" style="292" customWidth="1"/>
    <col min="12337" max="12339" width="3.25" style="292" customWidth="1"/>
    <col min="12340" max="12340" width="3.625" style="292" customWidth="1"/>
    <col min="12341" max="12360" width="2.625" style="292" customWidth="1"/>
    <col min="12361" max="12544" width="9" style="292"/>
    <col min="12545" max="12556" width="3.25" style="292" customWidth="1"/>
    <col min="12557" max="12592" width="3.375" style="292" customWidth="1"/>
    <col min="12593" max="12595" width="3.25" style="292" customWidth="1"/>
    <col min="12596" max="12596" width="3.625" style="292" customWidth="1"/>
    <col min="12597" max="12616" width="2.625" style="292" customWidth="1"/>
    <col min="12617" max="12800" width="9" style="292"/>
    <col min="12801" max="12812" width="3.25" style="292" customWidth="1"/>
    <col min="12813" max="12848" width="3.375" style="292" customWidth="1"/>
    <col min="12849" max="12851" width="3.25" style="292" customWidth="1"/>
    <col min="12852" max="12852" width="3.625" style="292" customWidth="1"/>
    <col min="12853" max="12872" width="2.625" style="292" customWidth="1"/>
    <col min="12873" max="13056" width="9" style="292"/>
    <col min="13057" max="13068" width="3.25" style="292" customWidth="1"/>
    <col min="13069" max="13104" width="3.375" style="292" customWidth="1"/>
    <col min="13105" max="13107" width="3.25" style="292" customWidth="1"/>
    <col min="13108" max="13108" width="3.625" style="292" customWidth="1"/>
    <col min="13109" max="13128" width="2.625" style="292" customWidth="1"/>
    <col min="13129" max="13312" width="9" style="292"/>
    <col min="13313" max="13324" width="3.25" style="292" customWidth="1"/>
    <col min="13325" max="13360" width="3.375" style="292" customWidth="1"/>
    <col min="13361" max="13363" width="3.25" style="292" customWidth="1"/>
    <col min="13364" max="13364" width="3.625" style="292" customWidth="1"/>
    <col min="13365" max="13384" width="2.625" style="292" customWidth="1"/>
    <col min="13385" max="13568" width="9" style="292"/>
    <col min="13569" max="13580" width="3.25" style="292" customWidth="1"/>
    <col min="13581" max="13616" width="3.375" style="292" customWidth="1"/>
    <col min="13617" max="13619" width="3.25" style="292" customWidth="1"/>
    <col min="13620" max="13620" width="3.625" style="292" customWidth="1"/>
    <col min="13621" max="13640" width="2.625" style="292" customWidth="1"/>
    <col min="13641" max="13824" width="9" style="292"/>
    <col min="13825" max="13836" width="3.25" style="292" customWidth="1"/>
    <col min="13837" max="13872" width="3.375" style="292" customWidth="1"/>
    <col min="13873" max="13875" width="3.25" style="292" customWidth="1"/>
    <col min="13876" max="13876" width="3.625" style="292" customWidth="1"/>
    <col min="13877" max="13896" width="2.625" style="292" customWidth="1"/>
    <col min="13897" max="14080" width="9" style="292"/>
    <col min="14081" max="14092" width="3.25" style="292" customWidth="1"/>
    <col min="14093" max="14128" width="3.375" style="292" customWidth="1"/>
    <col min="14129" max="14131" width="3.25" style="292" customWidth="1"/>
    <col min="14132" max="14132" width="3.625" style="292" customWidth="1"/>
    <col min="14133" max="14152" width="2.625" style="292" customWidth="1"/>
    <col min="14153" max="14336" width="9" style="292"/>
    <col min="14337" max="14348" width="3.25" style="292" customWidth="1"/>
    <col min="14349" max="14384" width="3.375" style="292" customWidth="1"/>
    <col min="14385" max="14387" width="3.25" style="292" customWidth="1"/>
    <col min="14388" max="14388" width="3.625" style="292" customWidth="1"/>
    <col min="14389" max="14408" width="2.625" style="292" customWidth="1"/>
    <col min="14409" max="14592" width="9" style="292"/>
    <col min="14593" max="14604" width="3.25" style="292" customWidth="1"/>
    <col min="14605" max="14640" width="3.375" style="292" customWidth="1"/>
    <col min="14641" max="14643" width="3.25" style="292" customWidth="1"/>
    <col min="14644" max="14644" width="3.625" style="292" customWidth="1"/>
    <col min="14645" max="14664" width="2.625" style="292" customWidth="1"/>
    <col min="14665" max="14848" width="9" style="292"/>
    <col min="14849" max="14860" width="3.25" style="292" customWidth="1"/>
    <col min="14861" max="14896" width="3.375" style="292" customWidth="1"/>
    <col min="14897" max="14899" width="3.25" style="292" customWidth="1"/>
    <col min="14900" max="14900" width="3.625" style="292" customWidth="1"/>
    <col min="14901" max="14920" width="2.625" style="292" customWidth="1"/>
    <col min="14921" max="15104" width="9" style="292"/>
    <col min="15105" max="15116" width="3.25" style="292" customWidth="1"/>
    <col min="15117" max="15152" width="3.375" style="292" customWidth="1"/>
    <col min="15153" max="15155" width="3.25" style="292" customWidth="1"/>
    <col min="15156" max="15156" width="3.625" style="292" customWidth="1"/>
    <col min="15157" max="15176" width="2.625" style="292" customWidth="1"/>
    <col min="15177" max="15360" width="9" style="292"/>
    <col min="15361" max="15372" width="3.25" style="292" customWidth="1"/>
    <col min="15373" max="15408" width="3.375" style="292" customWidth="1"/>
    <col min="15409" max="15411" width="3.25" style="292" customWidth="1"/>
    <col min="15412" max="15412" width="3.625" style="292" customWidth="1"/>
    <col min="15413" max="15432" width="2.625" style="292" customWidth="1"/>
    <col min="15433" max="15616" width="9" style="292"/>
    <col min="15617" max="15628" width="3.25" style="292" customWidth="1"/>
    <col min="15629" max="15664" width="3.375" style="292" customWidth="1"/>
    <col min="15665" max="15667" width="3.25" style="292" customWidth="1"/>
    <col min="15668" max="15668" width="3.625" style="292" customWidth="1"/>
    <col min="15669" max="15688" width="2.625" style="292" customWidth="1"/>
    <col min="15689" max="15872" width="9" style="292"/>
    <col min="15873" max="15884" width="3.25" style="292" customWidth="1"/>
    <col min="15885" max="15920" width="3.375" style="292" customWidth="1"/>
    <col min="15921" max="15923" width="3.25" style="292" customWidth="1"/>
    <col min="15924" max="15924" width="3.625" style="292" customWidth="1"/>
    <col min="15925" max="15944" width="2.625" style="292" customWidth="1"/>
    <col min="15945" max="16128" width="9" style="292"/>
    <col min="16129" max="16140" width="3.25" style="292" customWidth="1"/>
    <col min="16141" max="16176" width="3.375" style="292" customWidth="1"/>
    <col min="16177" max="16179" width="3.25" style="292" customWidth="1"/>
    <col min="16180" max="16180" width="3.625" style="292" customWidth="1"/>
    <col min="16181" max="16200" width="2.625" style="292" customWidth="1"/>
    <col min="16201" max="16384" width="9" style="292"/>
  </cols>
  <sheetData>
    <row r="1" spans="1:64" s="218" customFormat="1" ht="21" customHeight="1">
      <c r="A1" s="243"/>
      <c r="B1" s="841" t="s">
        <v>410</v>
      </c>
      <c r="C1" s="841"/>
      <c r="D1" s="841"/>
      <c r="E1" s="841"/>
      <c r="F1" s="841"/>
      <c r="G1" s="841"/>
      <c r="H1" s="841"/>
      <c r="I1" s="841"/>
      <c r="J1" s="841"/>
      <c r="K1" s="841"/>
      <c r="L1" s="841"/>
      <c r="M1" s="841"/>
      <c r="N1" s="841"/>
      <c r="O1" s="841"/>
      <c r="P1" s="841"/>
      <c r="Q1" s="841"/>
      <c r="R1" s="841"/>
      <c r="S1" s="217"/>
      <c r="T1" s="217"/>
      <c r="U1" s="217"/>
      <c r="V1" s="217"/>
      <c r="W1" s="217"/>
      <c r="X1" s="217"/>
      <c r="Y1" s="217"/>
      <c r="Z1" s="217"/>
      <c r="AA1" s="217"/>
      <c r="AB1" s="217"/>
      <c r="AC1" s="217"/>
      <c r="AD1" s="217"/>
      <c r="AE1" s="217"/>
    </row>
    <row r="2" spans="1:64" ht="15.75" customHeight="1">
      <c r="A2" s="886" t="s">
        <v>417</v>
      </c>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c r="AC2" s="886"/>
      <c r="AD2" s="886"/>
      <c r="AE2" s="886"/>
      <c r="AF2" s="886"/>
      <c r="AG2" s="886"/>
      <c r="AH2" s="886"/>
      <c r="AI2" s="886"/>
      <c r="AJ2" s="886"/>
      <c r="AK2" s="886"/>
      <c r="AL2" s="886"/>
      <c r="AM2" s="886"/>
      <c r="AN2" s="886"/>
      <c r="AO2" s="886"/>
      <c r="AP2" s="886"/>
      <c r="AQ2" s="886"/>
      <c r="AR2" s="886"/>
      <c r="AS2" s="886"/>
      <c r="AT2" s="886"/>
      <c r="AU2" s="886"/>
      <c r="AV2" s="886"/>
      <c r="AW2" s="886"/>
      <c r="AX2" s="886"/>
      <c r="AY2" s="886"/>
      <c r="AZ2" s="886"/>
      <c r="BA2" s="886"/>
      <c r="BB2" s="291"/>
      <c r="BC2" s="291"/>
      <c r="BD2" s="291"/>
      <c r="BE2" s="291"/>
    </row>
    <row r="3" spans="1:64" s="9" customFormat="1" ht="60" customHeight="1" thickBot="1">
      <c r="A3" s="887" t="s">
        <v>328</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888"/>
      <c r="AJ3" s="888"/>
      <c r="AK3" s="888"/>
      <c r="AL3" s="888"/>
      <c r="AM3" s="888"/>
      <c r="AN3" s="888"/>
      <c r="AO3" s="888"/>
      <c r="AP3" s="888"/>
      <c r="AQ3" s="888"/>
      <c r="AR3" s="888"/>
      <c r="AS3" s="888"/>
      <c r="AT3" s="888"/>
      <c r="AU3" s="888"/>
      <c r="AV3" s="888"/>
      <c r="AW3" s="888"/>
      <c r="AX3" s="888"/>
      <c r="AY3" s="888"/>
      <c r="AZ3" s="888"/>
    </row>
    <row r="4" spans="1:64" s="9" customFormat="1" ht="21" customHeight="1" thickBot="1">
      <c r="A4" s="889" t="s">
        <v>6</v>
      </c>
      <c r="B4" s="890"/>
      <c r="C4" s="890"/>
      <c r="D4" s="890"/>
      <c r="E4" s="890"/>
      <c r="F4" s="890"/>
      <c r="G4" s="890"/>
      <c r="H4" s="890"/>
      <c r="I4" s="890"/>
      <c r="J4" s="890"/>
      <c r="K4" s="890"/>
      <c r="L4" s="891"/>
      <c r="M4" s="892"/>
      <c r="N4" s="893"/>
      <c r="O4" s="893"/>
      <c r="P4" s="893"/>
      <c r="Q4" s="893"/>
      <c r="R4" s="893"/>
      <c r="S4" s="893"/>
      <c r="T4" s="893"/>
      <c r="U4" s="893"/>
      <c r="V4" s="893"/>
      <c r="W4" s="893"/>
      <c r="X4" s="893"/>
      <c r="Y4" s="893"/>
      <c r="Z4" s="893"/>
      <c r="AA4" s="893"/>
      <c r="AB4" s="894"/>
      <c r="AC4" s="895" t="s">
        <v>329</v>
      </c>
      <c r="AD4" s="896"/>
      <c r="AE4" s="896"/>
      <c r="AF4" s="896"/>
      <c r="AG4" s="896"/>
      <c r="AH4" s="896"/>
      <c r="AI4" s="896"/>
      <c r="AJ4" s="896"/>
      <c r="AK4" s="897"/>
      <c r="AL4" s="898"/>
      <c r="AM4" s="898"/>
      <c r="AN4" s="898"/>
      <c r="AO4" s="898"/>
      <c r="AP4" s="898"/>
      <c r="AQ4" s="898"/>
      <c r="AR4" s="898"/>
      <c r="AS4" s="898"/>
      <c r="AT4" s="898"/>
      <c r="AU4" s="898"/>
      <c r="AV4" s="898"/>
      <c r="AW4" s="898"/>
      <c r="AX4" s="898"/>
      <c r="AY4" s="898"/>
      <c r="AZ4" s="899"/>
    </row>
    <row r="5" spans="1:64" s="294" customFormat="1" ht="21" customHeight="1" thickBot="1">
      <c r="A5" s="903" t="s">
        <v>390</v>
      </c>
      <c r="B5" s="904"/>
      <c r="C5" s="904"/>
      <c r="D5" s="904"/>
      <c r="E5" s="904"/>
      <c r="F5" s="905">
        <v>6</v>
      </c>
      <c r="G5" s="905"/>
      <c r="H5" s="906" t="s">
        <v>330</v>
      </c>
      <c r="I5" s="906"/>
      <c r="J5" s="906"/>
      <c r="K5" s="906"/>
      <c r="L5" s="906"/>
      <c r="M5" s="906"/>
      <c r="N5" s="906"/>
      <c r="O5" s="906"/>
      <c r="P5" s="906"/>
      <c r="Q5" s="906"/>
      <c r="R5" s="906"/>
      <c r="S5" s="906"/>
      <c r="T5" s="906"/>
      <c r="U5" s="906"/>
      <c r="V5" s="906"/>
      <c r="W5" s="906"/>
      <c r="X5" s="906"/>
      <c r="Y5" s="906"/>
      <c r="Z5" s="906"/>
      <c r="AA5" s="906"/>
      <c r="AB5" s="906"/>
      <c r="AC5" s="906"/>
      <c r="AD5" s="906"/>
      <c r="AE5" s="906"/>
      <c r="AF5" s="906"/>
      <c r="AG5" s="906"/>
      <c r="AH5" s="906"/>
      <c r="AI5" s="906"/>
      <c r="AJ5" s="906"/>
      <c r="AK5" s="906"/>
      <c r="AL5" s="906"/>
      <c r="AM5" s="906"/>
      <c r="AN5" s="906"/>
      <c r="AO5" s="906"/>
      <c r="AP5" s="906"/>
      <c r="AQ5" s="906"/>
      <c r="AR5" s="906"/>
      <c r="AS5" s="906"/>
      <c r="AT5" s="906"/>
      <c r="AU5" s="906"/>
      <c r="AV5" s="906"/>
      <c r="AW5" s="906"/>
      <c r="AX5" s="906"/>
      <c r="AY5" s="906"/>
      <c r="AZ5" s="907"/>
      <c r="BA5" s="293"/>
      <c r="BB5" s="293"/>
      <c r="BC5" s="293"/>
      <c r="BD5" s="293"/>
      <c r="BE5" s="293"/>
    </row>
    <row r="6" spans="1:64" s="294" customFormat="1" ht="21" customHeight="1">
      <c r="A6" s="413"/>
      <c r="B6" s="414"/>
      <c r="C6" s="414"/>
      <c r="D6" s="414"/>
      <c r="E6" s="414"/>
      <c r="F6" s="414"/>
      <c r="G6" s="414"/>
      <c r="H6" s="414"/>
      <c r="I6" s="414"/>
      <c r="J6" s="414"/>
      <c r="K6" s="414"/>
      <c r="L6" s="295"/>
      <c r="M6" s="908" t="s">
        <v>331</v>
      </c>
      <c r="N6" s="908"/>
      <c r="O6" s="908"/>
      <c r="P6" s="908" t="s">
        <v>332</v>
      </c>
      <c r="Q6" s="908"/>
      <c r="R6" s="908"/>
      <c r="S6" s="908" t="s">
        <v>333</v>
      </c>
      <c r="T6" s="908"/>
      <c r="U6" s="908"/>
      <c r="V6" s="908" t="s">
        <v>334</v>
      </c>
      <c r="W6" s="908"/>
      <c r="X6" s="908"/>
      <c r="Y6" s="908" t="s">
        <v>335</v>
      </c>
      <c r="Z6" s="908"/>
      <c r="AA6" s="908"/>
      <c r="AB6" s="908" t="s">
        <v>336</v>
      </c>
      <c r="AC6" s="908"/>
      <c r="AD6" s="908"/>
      <c r="AE6" s="908" t="s">
        <v>337</v>
      </c>
      <c r="AF6" s="908"/>
      <c r="AG6" s="908"/>
      <c r="AH6" s="908" t="s">
        <v>338</v>
      </c>
      <c r="AI6" s="908"/>
      <c r="AJ6" s="908"/>
      <c r="AK6" s="908" t="s">
        <v>339</v>
      </c>
      <c r="AL6" s="908"/>
      <c r="AM6" s="908"/>
      <c r="AN6" s="908" t="s">
        <v>340</v>
      </c>
      <c r="AO6" s="908"/>
      <c r="AP6" s="908"/>
      <c r="AQ6" s="908" t="s">
        <v>341</v>
      </c>
      <c r="AR6" s="908"/>
      <c r="AS6" s="908"/>
      <c r="AT6" s="908" t="s">
        <v>342</v>
      </c>
      <c r="AU6" s="908"/>
      <c r="AV6" s="911"/>
      <c r="AW6" s="900" t="s">
        <v>343</v>
      </c>
      <c r="AX6" s="901"/>
      <c r="AY6" s="901"/>
      <c r="AZ6" s="902"/>
      <c r="BA6" s="293"/>
      <c r="BB6" s="293"/>
      <c r="BC6" s="293"/>
      <c r="BD6" s="293"/>
      <c r="BE6" s="293"/>
    </row>
    <row r="7" spans="1:64" s="294" customFormat="1" ht="21" customHeight="1">
      <c r="A7" s="917" t="s">
        <v>344</v>
      </c>
      <c r="B7" s="918"/>
      <c r="C7" s="918"/>
      <c r="D7" s="918"/>
      <c r="E7" s="918"/>
      <c r="F7" s="918"/>
      <c r="G7" s="918"/>
      <c r="H7" s="918"/>
      <c r="I7" s="918"/>
      <c r="J7" s="918"/>
      <c r="K7" s="918"/>
      <c r="L7" s="919"/>
      <c r="M7" s="909"/>
      <c r="N7" s="910"/>
      <c r="O7" s="295" t="s">
        <v>98</v>
      </c>
      <c r="P7" s="909"/>
      <c r="Q7" s="910"/>
      <c r="R7" s="295" t="s">
        <v>98</v>
      </c>
      <c r="S7" s="909"/>
      <c r="T7" s="910"/>
      <c r="U7" s="295" t="s">
        <v>98</v>
      </c>
      <c r="V7" s="909"/>
      <c r="W7" s="910"/>
      <c r="X7" s="295" t="s">
        <v>98</v>
      </c>
      <c r="Y7" s="909"/>
      <c r="Z7" s="910"/>
      <c r="AA7" s="295" t="s">
        <v>98</v>
      </c>
      <c r="AB7" s="909"/>
      <c r="AC7" s="910"/>
      <c r="AD7" s="295" t="s">
        <v>98</v>
      </c>
      <c r="AE7" s="909"/>
      <c r="AF7" s="910"/>
      <c r="AG7" s="295" t="s">
        <v>98</v>
      </c>
      <c r="AH7" s="909"/>
      <c r="AI7" s="910"/>
      <c r="AJ7" s="295" t="s">
        <v>98</v>
      </c>
      <c r="AK7" s="909"/>
      <c r="AL7" s="910"/>
      <c r="AM7" s="295" t="s">
        <v>98</v>
      </c>
      <c r="AN7" s="909"/>
      <c r="AO7" s="910"/>
      <c r="AP7" s="295" t="s">
        <v>98</v>
      </c>
      <c r="AQ7" s="909"/>
      <c r="AR7" s="910"/>
      <c r="AS7" s="295" t="s">
        <v>98</v>
      </c>
      <c r="AT7" s="909"/>
      <c r="AU7" s="910"/>
      <c r="AV7" s="414" t="s">
        <v>98</v>
      </c>
      <c r="AW7" s="912">
        <f t="shared" ref="AW7:AW13" si="0">M7+P7+S7+V7+Y7+AB7+AE7+AH7+AK7+AN7+AQ7+AT7</f>
        <v>0</v>
      </c>
      <c r="AX7" s="913"/>
      <c r="AY7" s="913"/>
      <c r="AZ7" s="296" t="s">
        <v>98</v>
      </c>
      <c r="BA7" s="293"/>
      <c r="BB7" s="293"/>
      <c r="BC7" s="293"/>
      <c r="BD7" s="293"/>
      <c r="BE7" s="293"/>
    </row>
    <row r="8" spans="1:64" s="294" customFormat="1" ht="21" customHeight="1">
      <c r="A8" s="914" t="s">
        <v>345</v>
      </c>
      <c r="B8" s="915"/>
      <c r="C8" s="915"/>
      <c r="D8" s="915"/>
      <c r="E8" s="915"/>
      <c r="F8" s="915"/>
      <c r="G8" s="915"/>
      <c r="H8" s="915"/>
      <c r="I8" s="915"/>
      <c r="J8" s="915"/>
      <c r="K8" s="915"/>
      <c r="L8" s="916"/>
      <c r="M8" s="909"/>
      <c r="N8" s="910"/>
      <c r="O8" s="295" t="s">
        <v>98</v>
      </c>
      <c r="P8" s="909"/>
      <c r="Q8" s="910"/>
      <c r="R8" s="295" t="s">
        <v>98</v>
      </c>
      <c r="S8" s="909"/>
      <c r="T8" s="910"/>
      <c r="U8" s="295" t="s">
        <v>98</v>
      </c>
      <c r="V8" s="909"/>
      <c r="W8" s="910"/>
      <c r="X8" s="295" t="s">
        <v>98</v>
      </c>
      <c r="Y8" s="909"/>
      <c r="Z8" s="910"/>
      <c r="AA8" s="295" t="s">
        <v>98</v>
      </c>
      <c r="AB8" s="909"/>
      <c r="AC8" s="910"/>
      <c r="AD8" s="295" t="s">
        <v>98</v>
      </c>
      <c r="AE8" s="909"/>
      <c r="AF8" s="910"/>
      <c r="AG8" s="295" t="s">
        <v>98</v>
      </c>
      <c r="AH8" s="909"/>
      <c r="AI8" s="910"/>
      <c r="AJ8" s="295" t="s">
        <v>98</v>
      </c>
      <c r="AK8" s="909"/>
      <c r="AL8" s="910"/>
      <c r="AM8" s="295" t="s">
        <v>98</v>
      </c>
      <c r="AN8" s="909"/>
      <c r="AO8" s="910"/>
      <c r="AP8" s="295" t="s">
        <v>98</v>
      </c>
      <c r="AQ8" s="909"/>
      <c r="AR8" s="910"/>
      <c r="AS8" s="295" t="s">
        <v>98</v>
      </c>
      <c r="AT8" s="909"/>
      <c r="AU8" s="910"/>
      <c r="AV8" s="414" t="s">
        <v>98</v>
      </c>
      <c r="AW8" s="912">
        <f t="shared" si="0"/>
        <v>0</v>
      </c>
      <c r="AX8" s="913"/>
      <c r="AY8" s="913"/>
      <c r="AZ8" s="296" t="s">
        <v>98</v>
      </c>
      <c r="BA8" s="293"/>
      <c r="BB8" s="293"/>
      <c r="BC8" s="293"/>
      <c r="BD8" s="293"/>
      <c r="BE8" s="293"/>
    </row>
    <row r="9" spans="1:64" s="294" customFormat="1" ht="21" customHeight="1" thickBot="1">
      <c r="A9" s="931" t="s">
        <v>346</v>
      </c>
      <c r="B9" s="932"/>
      <c r="C9" s="932"/>
      <c r="D9" s="932"/>
      <c r="E9" s="932"/>
      <c r="F9" s="932"/>
      <c r="G9" s="932"/>
      <c r="H9" s="932"/>
      <c r="I9" s="932"/>
      <c r="J9" s="932"/>
      <c r="K9" s="932"/>
      <c r="L9" s="933"/>
      <c r="M9" s="922"/>
      <c r="N9" s="923"/>
      <c r="O9" s="297" t="s">
        <v>347</v>
      </c>
      <c r="P9" s="922"/>
      <c r="Q9" s="923"/>
      <c r="R9" s="297" t="s">
        <v>347</v>
      </c>
      <c r="S9" s="922"/>
      <c r="T9" s="923"/>
      <c r="U9" s="297" t="s">
        <v>347</v>
      </c>
      <c r="V9" s="922"/>
      <c r="W9" s="923"/>
      <c r="X9" s="297" t="s">
        <v>347</v>
      </c>
      <c r="Y9" s="922"/>
      <c r="Z9" s="923"/>
      <c r="AA9" s="297" t="s">
        <v>347</v>
      </c>
      <c r="AB9" s="922"/>
      <c r="AC9" s="923"/>
      <c r="AD9" s="297" t="s">
        <v>347</v>
      </c>
      <c r="AE9" s="922"/>
      <c r="AF9" s="923"/>
      <c r="AG9" s="297" t="s">
        <v>347</v>
      </c>
      <c r="AH9" s="922"/>
      <c r="AI9" s="923"/>
      <c r="AJ9" s="297" t="s">
        <v>347</v>
      </c>
      <c r="AK9" s="922"/>
      <c r="AL9" s="923"/>
      <c r="AM9" s="297" t="s">
        <v>347</v>
      </c>
      <c r="AN9" s="922"/>
      <c r="AO9" s="923"/>
      <c r="AP9" s="297" t="s">
        <v>347</v>
      </c>
      <c r="AQ9" s="922"/>
      <c r="AR9" s="923"/>
      <c r="AS9" s="297" t="s">
        <v>347</v>
      </c>
      <c r="AT9" s="922"/>
      <c r="AU9" s="923"/>
      <c r="AV9" s="298" t="s">
        <v>347</v>
      </c>
      <c r="AW9" s="924">
        <f t="shared" si="0"/>
        <v>0</v>
      </c>
      <c r="AX9" s="925"/>
      <c r="AY9" s="925"/>
      <c r="AZ9" s="299" t="s">
        <v>347</v>
      </c>
      <c r="BA9" s="293"/>
      <c r="BB9" s="293"/>
      <c r="BC9" s="293"/>
      <c r="BD9" s="293"/>
      <c r="BE9" s="293"/>
    </row>
    <row r="10" spans="1:64" s="294" customFormat="1" ht="21" customHeight="1">
      <c r="A10" s="926" t="s">
        <v>348</v>
      </c>
      <c r="B10" s="927"/>
      <c r="C10" s="927"/>
      <c r="D10" s="927"/>
      <c r="E10" s="927"/>
      <c r="F10" s="927"/>
      <c r="G10" s="927"/>
      <c r="H10" s="927"/>
      <c r="I10" s="927"/>
      <c r="J10" s="927"/>
      <c r="K10" s="927"/>
      <c r="L10" s="928"/>
      <c r="M10" s="929"/>
      <c r="N10" s="930"/>
      <c r="O10" s="300" t="s">
        <v>347</v>
      </c>
      <c r="P10" s="929"/>
      <c r="Q10" s="930"/>
      <c r="R10" s="300" t="s">
        <v>347</v>
      </c>
      <c r="S10" s="929"/>
      <c r="T10" s="930"/>
      <c r="U10" s="300" t="s">
        <v>347</v>
      </c>
      <c r="V10" s="929"/>
      <c r="W10" s="930"/>
      <c r="X10" s="300" t="s">
        <v>347</v>
      </c>
      <c r="Y10" s="929"/>
      <c r="Z10" s="930"/>
      <c r="AA10" s="300" t="s">
        <v>347</v>
      </c>
      <c r="AB10" s="929"/>
      <c r="AC10" s="930"/>
      <c r="AD10" s="300" t="s">
        <v>347</v>
      </c>
      <c r="AE10" s="929"/>
      <c r="AF10" s="930"/>
      <c r="AG10" s="300" t="s">
        <v>347</v>
      </c>
      <c r="AH10" s="929"/>
      <c r="AI10" s="930"/>
      <c r="AJ10" s="300" t="s">
        <v>347</v>
      </c>
      <c r="AK10" s="929"/>
      <c r="AL10" s="930"/>
      <c r="AM10" s="300" t="s">
        <v>347</v>
      </c>
      <c r="AN10" s="929"/>
      <c r="AO10" s="930"/>
      <c r="AP10" s="300" t="s">
        <v>347</v>
      </c>
      <c r="AQ10" s="929"/>
      <c r="AR10" s="930"/>
      <c r="AS10" s="300" t="s">
        <v>347</v>
      </c>
      <c r="AT10" s="929"/>
      <c r="AU10" s="930"/>
      <c r="AV10" s="301" t="s">
        <v>347</v>
      </c>
      <c r="AW10" s="920">
        <f t="shared" si="0"/>
        <v>0</v>
      </c>
      <c r="AX10" s="921"/>
      <c r="AY10" s="921"/>
      <c r="AZ10" s="302" t="s">
        <v>347</v>
      </c>
      <c r="BA10" s="293"/>
      <c r="BB10" s="293"/>
      <c r="BC10" s="293"/>
      <c r="BD10" s="293"/>
      <c r="BE10" s="293"/>
    </row>
    <row r="11" spans="1:64" s="294" customFormat="1" ht="21" customHeight="1" thickBot="1">
      <c r="A11" s="931" t="s">
        <v>349</v>
      </c>
      <c r="B11" s="932"/>
      <c r="C11" s="932"/>
      <c r="D11" s="932"/>
      <c r="E11" s="932"/>
      <c r="F11" s="932"/>
      <c r="G11" s="932"/>
      <c r="H11" s="932"/>
      <c r="I11" s="932"/>
      <c r="J11" s="932"/>
      <c r="K11" s="932"/>
      <c r="L11" s="933"/>
      <c r="M11" s="934">
        <f>M9-M10</f>
        <v>0</v>
      </c>
      <c r="N11" s="925"/>
      <c r="O11" s="297" t="s">
        <v>347</v>
      </c>
      <c r="P11" s="934">
        <f>P9-P10</f>
        <v>0</v>
      </c>
      <c r="Q11" s="925"/>
      <c r="R11" s="297" t="s">
        <v>347</v>
      </c>
      <c r="S11" s="934">
        <f>S9-S10</f>
        <v>0</v>
      </c>
      <c r="T11" s="925"/>
      <c r="U11" s="297" t="s">
        <v>347</v>
      </c>
      <c r="V11" s="934">
        <f>V9-V10</f>
        <v>0</v>
      </c>
      <c r="W11" s="925"/>
      <c r="X11" s="297" t="s">
        <v>347</v>
      </c>
      <c r="Y11" s="934">
        <f>Y9-Y10</f>
        <v>0</v>
      </c>
      <c r="Z11" s="925"/>
      <c r="AA11" s="297" t="s">
        <v>347</v>
      </c>
      <c r="AB11" s="934">
        <f>AB9-AB10</f>
        <v>0</v>
      </c>
      <c r="AC11" s="925"/>
      <c r="AD11" s="297" t="s">
        <v>347</v>
      </c>
      <c r="AE11" s="934">
        <f>AE9-AE10</f>
        <v>0</v>
      </c>
      <c r="AF11" s="925"/>
      <c r="AG11" s="297" t="s">
        <v>347</v>
      </c>
      <c r="AH11" s="934">
        <f>AH9-AH10</f>
        <v>0</v>
      </c>
      <c r="AI11" s="925"/>
      <c r="AJ11" s="297" t="s">
        <v>347</v>
      </c>
      <c r="AK11" s="934">
        <f>AK9-AK10</f>
        <v>0</v>
      </c>
      <c r="AL11" s="925"/>
      <c r="AM11" s="297" t="s">
        <v>347</v>
      </c>
      <c r="AN11" s="934">
        <f>AN9-AN10</f>
        <v>0</v>
      </c>
      <c r="AO11" s="925"/>
      <c r="AP11" s="297" t="s">
        <v>347</v>
      </c>
      <c r="AQ11" s="934">
        <f>AQ9-AQ10</f>
        <v>0</v>
      </c>
      <c r="AR11" s="925"/>
      <c r="AS11" s="297" t="s">
        <v>347</v>
      </c>
      <c r="AT11" s="934">
        <f>AT9-AT10</f>
        <v>0</v>
      </c>
      <c r="AU11" s="925"/>
      <c r="AV11" s="298" t="s">
        <v>347</v>
      </c>
      <c r="AW11" s="924">
        <f t="shared" si="0"/>
        <v>0</v>
      </c>
      <c r="AX11" s="925"/>
      <c r="AY11" s="925"/>
      <c r="AZ11" s="299" t="s">
        <v>347</v>
      </c>
      <c r="BA11" s="293"/>
      <c r="BB11" s="293"/>
      <c r="BC11" s="293"/>
      <c r="BD11" s="293"/>
      <c r="BE11" s="293"/>
    </row>
    <row r="12" spans="1:64" s="294" customFormat="1" ht="32.25" customHeight="1" thickBot="1">
      <c r="A12" s="937" t="s">
        <v>350</v>
      </c>
      <c r="B12" s="938"/>
      <c r="C12" s="938"/>
      <c r="D12" s="938"/>
      <c r="E12" s="938"/>
      <c r="F12" s="938"/>
      <c r="G12" s="938"/>
      <c r="H12" s="938"/>
      <c r="I12" s="938"/>
      <c r="J12" s="938"/>
      <c r="K12" s="938"/>
      <c r="L12" s="939"/>
      <c r="M12" s="935"/>
      <c r="N12" s="936"/>
      <c r="O12" s="303" t="s">
        <v>347</v>
      </c>
      <c r="P12" s="935"/>
      <c r="Q12" s="936"/>
      <c r="R12" s="303" t="s">
        <v>347</v>
      </c>
      <c r="S12" s="935"/>
      <c r="T12" s="936"/>
      <c r="U12" s="303" t="s">
        <v>347</v>
      </c>
      <c r="V12" s="935"/>
      <c r="W12" s="936"/>
      <c r="X12" s="303" t="s">
        <v>347</v>
      </c>
      <c r="Y12" s="935"/>
      <c r="Z12" s="936"/>
      <c r="AA12" s="303" t="s">
        <v>347</v>
      </c>
      <c r="AB12" s="935"/>
      <c r="AC12" s="936"/>
      <c r="AD12" s="303" t="s">
        <v>347</v>
      </c>
      <c r="AE12" s="935"/>
      <c r="AF12" s="936"/>
      <c r="AG12" s="303" t="s">
        <v>347</v>
      </c>
      <c r="AH12" s="935"/>
      <c r="AI12" s="936"/>
      <c r="AJ12" s="303" t="s">
        <v>347</v>
      </c>
      <c r="AK12" s="935"/>
      <c r="AL12" s="936"/>
      <c r="AM12" s="303" t="s">
        <v>347</v>
      </c>
      <c r="AN12" s="935"/>
      <c r="AO12" s="936"/>
      <c r="AP12" s="303" t="s">
        <v>347</v>
      </c>
      <c r="AQ12" s="935"/>
      <c r="AR12" s="936"/>
      <c r="AS12" s="303" t="s">
        <v>347</v>
      </c>
      <c r="AT12" s="935"/>
      <c r="AU12" s="936"/>
      <c r="AV12" s="304" t="s">
        <v>347</v>
      </c>
      <c r="AW12" s="889">
        <f t="shared" si="0"/>
        <v>0</v>
      </c>
      <c r="AX12" s="890"/>
      <c r="AY12" s="890"/>
      <c r="AZ12" s="305" t="s">
        <v>347</v>
      </c>
      <c r="BA12" s="293"/>
      <c r="BB12" s="293"/>
      <c r="BC12" s="293"/>
      <c r="BD12" s="293"/>
      <c r="BE12" s="293"/>
    </row>
    <row r="13" spans="1:64" s="294" customFormat="1" ht="32.25" customHeight="1" thickBot="1">
      <c r="A13" s="942" t="s">
        <v>351</v>
      </c>
      <c r="B13" s="943"/>
      <c r="C13" s="943"/>
      <c r="D13" s="943"/>
      <c r="E13" s="943"/>
      <c r="F13" s="943"/>
      <c r="G13" s="943"/>
      <c r="H13" s="943"/>
      <c r="I13" s="943"/>
      <c r="J13" s="943"/>
      <c r="K13" s="943"/>
      <c r="L13" s="943"/>
      <c r="M13" s="935"/>
      <c r="N13" s="936"/>
      <c r="O13" s="303" t="s">
        <v>347</v>
      </c>
      <c r="P13" s="935"/>
      <c r="Q13" s="936"/>
      <c r="R13" s="303" t="s">
        <v>347</v>
      </c>
      <c r="S13" s="935"/>
      <c r="T13" s="936"/>
      <c r="U13" s="303" t="s">
        <v>347</v>
      </c>
      <c r="V13" s="935"/>
      <c r="W13" s="936"/>
      <c r="X13" s="303" t="s">
        <v>347</v>
      </c>
      <c r="Y13" s="935"/>
      <c r="Z13" s="936"/>
      <c r="AA13" s="303" t="s">
        <v>347</v>
      </c>
      <c r="AB13" s="935"/>
      <c r="AC13" s="936"/>
      <c r="AD13" s="303" t="s">
        <v>347</v>
      </c>
      <c r="AE13" s="935"/>
      <c r="AF13" s="936"/>
      <c r="AG13" s="303" t="s">
        <v>347</v>
      </c>
      <c r="AH13" s="935"/>
      <c r="AI13" s="936"/>
      <c r="AJ13" s="303" t="s">
        <v>347</v>
      </c>
      <c r="AK13" s="935"/>
      <c r="AL13" s="936"/>
      <c r="AM13" s="303" t="s">
        <v>347</v>
      </c>
      <c r="AN13" s="935"/>
      <c r="AO13" s="936"/>
      <c r="AP13" s="303" t="s">
        <v>347</v>
      </c>
      <c r="AQ13" s="935"/>
      <c r="AR13" s="936"/>
      <c r="AS13" s="303" t="s">
        <v>347</v>
      </c>
      <c r="AT13" s="935"/>
      <c r="AU13" s="936"/>
      <c r="AV13" s="304" t="s">
        <v>347</v>
      </c>
      <c r="AW13" s="889">
        <f t="shared" si="0"/>
        <v>0</v>
      </c>
      <c r="AX13" s="890"/>
      <c r="AY13" s="890"/>
      <c r="AZ13" s="305" t="s">
        <v>347</v>
      </c>
      <c r="BA13" s="293"/>
      <c r="BB13" s="293"/>
      <c r="BC13" s="293"/>
      <c r="BD13" s="293"/>
      <c r="BE13" s="293"/>
    </row>
    <row r="14" spans="1:64" s="294" customFormat="1" ht="21" customHeight="1">
      <c r="A14" s="411" t="s">
        <v>352</v>
      </c>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row>
    <row r="15" spans="1:64" s="294" customFormat="1" ht="27" customHeight="1">
      <c r="A15" s="306" t="s">
        <v>353</v>
      </c>
      <c r="B15" s="414"/>
      <c r="C15" s="414"/>
      <c r="D15" s="414"/>
      <c r="E15" s="414"/>
      <c r="F15" s="414"/>
      <c r="G15" s="414"/>
      <c r="H15" s="414"/>
      <c r="I15" s="295"/>
      <c r="J15" s="307" t="s">
        <v>354</v>
      </c>
      <c r="K15" s="940">
        <f>AW7</f>
        <v>0</v>
      </c>
      <c r="L15" s="940"/>
      <c r="M15" s="940"/>
      <c r="N15" s="940"/>
      <c r="O15" s="412" t="s">
        <v>355</v>
      </c>
      <c r="P15" s="295" t="s">
        <v>98</v>
      </c>
      <c r="Q15" s="411" t="s">
        <v>356</v>
      </c>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row>
    <row r="16" spans="1:64" s="294" customFormat="1" ht="27" customHeight="1">
      <c r="A16" s="941" t="s">
        <v>357</v>
      </c>
      <c r="B16" s="915"/>
      <c r="C16" s="915"/>
      <c r="D16" s="915"/>
      <c r="E16" s="915"/>
      <c r="F16" s="915"/>
      <c r="G16" s="915"/>
      <c r="H16" s="915"/>
      <c r="I16" s="916"/>
      <c r="J16" s="307" t="s">
        <v>354</v>
      </c>
      <c r="K16" s="940">
        <f>AW8</f>
        <v>0</v>
      </c>
      <c r="L16" s="940"/>
      <c r="M16" s="940"/>
      <c r="N16" s="940"/>
      <c r="O16" s="412" t="s">
        <v>355</v>
      </c>
      <c r="P16" s="295" t="s">
        <v>98</v>
      </c>
      <c r="Q16" s="411" t="s">
        <v>358</v>
      </c>
      <c r="R16" s="293"/>
      <c r="S16" s="293"/>
      <c r="T16" s="293"/>
      <c r="U16" s="293"/>
      <c r="V16" s="293"/>
      <c r="W16" s="293"/>
      <c r="X16" s="293"/>
      <c r="Y16" s="293"/>
      <c r="Z16" s="293"/>
      <c r="AA16" s="293"/>
      <c r="AB16" s="293"/>
      <c r="AC16" s="293"/>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row>
    <row r="17" spans="1:61" s="294" customFormat="1" ht="27" customHeight="1">
      <c r="A17" s="306" t="s">
        <v>359</v>
      </c>
      <c r="B17" s="414"/>
      <c r="C17" s="414"/>
      <c r="D17" s="414"/>
      <c r="E17" s="414"/>
      <c r="F17" s="414"/>
      <c r="G17" s="414"/>
      <c r="H17" s="414"/>
      <c r="I17" s="295"/>
      <c r="J17" s="307" t="s">
        <v>354</v>
      </c>
      <c r="K17" s="940">
        <f>AW9</f>
        <v>0</v>
      </c>
      <c r="L17" s="940"/>
      <c r="M17" s="940"/>
      <c r="N17" s="940"/>
      <c r="O17" s="412" t="s">
        <v>355</v>
      </c>
      <c r="P17" s="295" t="s">
        <v>5</v>
      </c>
      <c r="Q17" s="416" t="s">
        <v>360</v>
      </c>
      <c r="R17" s="293"/>
      <c r="S17" s="293"/>
      <c r="T17" s="293"/>
      <c r="U17" s="293"/>
      <c r="V17" s="293"/>
      <c r="W17" s="293"/>
      <c r="X17" s="293"/>
      <c r="Y17" s="293"/>
      <c r="Z17" s="293"/>
      <c r="AA17" s="293"/>
      <c r="AB17" s="293"/>
      <c r="AC17" s="293"/>
      <c r="AD17" s="293"/>
      <c r="AE17" s="293"/>
      <c r="AF17" s="293"/>
      <c r="AG17" s="293"/>
      <c r="AH17" s="293"/>
      <c r="AI17" s="293"/>
      <c r="AJ17" s="416"/>
      <c r="AK17" s="293"/>
      <c r="AL17" s="293"/>
      <c r="AM17" s="293"/>
      <c r="AN17" s="293"/>
      <c r="AO17" s="293"/>
      <c r="AP17" s="293"/>
      <c r="AQ17" s="293"/>
      <c r="AR17" s="293"/>
      <c r="AS17" s="293"/>
      <c r="AT17" s="293"/>
      <c r="AU17" s="293"/>
      <c r="AV17" s="293"/>
      <c r="AW17" s="293"/>
      <c r="AX17" s="293"/>
      <c r="AY17" s="293"/>
      <c r="AZ17" s="293"/>
      <c r="BA17" s="293"/>
      <c r="BB17" s="293"/>
      <c r="BC17" s="293"/>
      <c r="BD17" s="293"/>
      <c r="BE17" s="293"/>
      <c r="BF17" s="293"/>
      <c r="BG17" s="293"/>
      <c r="BH17" s="293"/>
      <c r="BI17" s="293"/>
    </row>
    <row r="18" spans="1:61" s="294" customFormat="1" ht="27" customHeight="1">
      <c r="A18" s="944" t="s">
        <v>361</v>
      </c>
      <c r="B18" s="945"/>
      <c r="C18" s="945"/>
      <c r="D18" s="945"/>
      <c r="E18" s="945"/>
      <c r="F18" s="945"/>
      <c r="G18" s="945"/>
      <c r="H18" s="945"/>
      <c r="I18" s="946"/>
      <c r="J18" s="307" t="s">
        <v>354</v>
      </c>
      <c r="K18" s="947" t="e">
        <f>ROUNDUP(K17/K15,1)</f>
        <v>#DIV/0!</v>
      </c>
      <c r="L18" s="947"/>
      <c r="M18" s="947"/>
      <c r="N18" s="947"/>
      <c r="O18" s="412" t="s">
        <v>355</v>
      </c>
      <c r="P18" s="295" t="s">
        <v>5</v>
      </c>
      <c r="Q18" s="416" t="s">
        <v>362</v>
      </c>
      <c r="R18" s="293"/>
      <c r="S18" s="293"/>
      <c r="T18" s="293"/>
      <c r="U18" s="293"/>
      <c r="V18" s="293"/>
      <c r="W18" s="293"/>
      <c r="X18" s="293"/>
      <c r="Y18" s="293"/>
      <c r="Z18" s="308"/>
      <c r="AA18" s="308"/>
      <c r="AB18" s="411"/>
      <c r="AC18" s="411"/>
      <c r="AD18" s="293"/>
      <c r="AE18" s="293"/>
      <c r="AF18" s="293"/>
      <c r="AG18" s="293"/>
      <c r="AH18" s="293"/>
      <c r="AI18" s="293"/>
      <c r="AJ18" s="416"/>
      <c r="AK18" s="293"/>
      <c r="AL18" s="293"/>
      <c r="AM18" s="293"/>
      <c r="AN18" s="293"/>
      <c r="AO18" s="293"/>
      <c r="AP18" s="293"/>
      <c r="AQ18" s="293"/>
      <c r="AR18" s="293"/>
      <c r="AS18" s="293"/>
      <c r="AT18" s="293"/>
      <c r="AU18" s="293"/>
      <c r="AV18" s="293"/>
      <c r="AW18" s="293"/>
      <c r="AX18" s="293"/>
      <c r="AY18" s="293"/>
      <c r="AZ18" s="293"/>
      <c r="BA18" s="293"/>
      <c r="BB18" s="293"/>
      <c r="BC18" s="293"/>
      <c r="BD18" s="293"/>
      <c r="BE18" s="293"/>
      <c r="BF18" s="293"/>
    </row>
    <row r="19" spans="1:61" s="294" customFormat="1" ht="27" customHeight="1">
      <c r="A19" s="306" t="s">
        <v>363</v>
      </c>
      <c r="B19" s="414"/>
      <c r="C19" s="414"/>
      <c r="D19" s="414"/>
      <c r="E19" s="414"/>
      <c r="F19" s="414"/>
      <c r="G19" s="414"/>
      <c r="H19" s="414"/>
      <c r="I19" s="295"/>
      <c r="J19" s="307" t="s">
        <v>354</v>
      </c>
      <c r="K19" s="947" t="e">
        <f>ROUNDUP(AW10/K16,1)</f>
        <v>#DIV/0!</v>
      </c>
      <c r="L19" s="947"/>
      <c r="M19" s="947"/>
      <c r="N19" s="947"/>
      <c r="O19" s="412" t="s">
        <v>355</v>
      </c>
      <c r="P19" s="295" t="s">
        <v>5</v>
      </c>
      <c r="Q19" s="416" t="s">
        <v>364</v>
      </c>
      <c r="R19" s="293"/>
      <c r="S19" s="293"/>
      <c r="T19" s="293"/>
      <c r="U19" s="293"/>
      <c r="V19" s="293"/>
      <c r="W19" s="293"/>
      <c r="X19" s="293"/>
      <c r="Y19" s="293"/>
      <c r="Z19" s="308"/>
      <c r="AA19" s="308"/>
      <c r="AB19" s="411"/>
      <c r="AC19" s="411"/>
      <c r="AD19" s="293"/>
      <c r="AE19" s="293"/>
      <c r="AF19" s="293"/>
      <c r="AG19" s="293"/>
      <c r="AH19" s="293"/>
      <c r="AI19" s="293"/>
      <c r="AJ19" s="416"/>
      <c r="AK19" s="293"/>
      <c r="AL19" s="293"/>
      <c r="AM19" s="293"/>
      <c r="AN19" s="293"/>
      <c r="AO19" s="293"/>
      <c r="AP19" s="293"/>
      <c r="AQ19" s="293"/>
      <c r="AR19" s="293"/>
      <c r="AS19" s="293"/>
      <c r="AT19" s="293"/>
      <c r="AU19" s="293"/>
      <c r="AV19" s="293"/>
      <c r="AW19" s="293"/>
      <c r="AX19" s="293"/>
      <c r="AY19" s="293"/>
      <c r="AZ19" s="293"/>
      <c r="BA19" s="293"/>
      <c r="BB19" s="293"/>
      <c r="BC19" s="293"/>
      <c r="BD19" s="293"/>
      <c r="BE19" s="293"/>
      <c r="BF19" s="293"/>
    </row>
    <row r="20" spans="1:61" s="294" customFormat="1" ht="27" customHeight="1">
      <c r="A20" s="944" t="s">
        <v>365</v>
      </c>
      <c r="B20" s="915"/>
      <c r="C20" s="915"/>
      <c r="D20" s="915"/>
      <c r="E20" s="915"/>
      <c r="F20" s="915"/>
      <c r="G20" s="915"/>
      <c r="H20" s="915"/>
      <c r="I20" s="916"/>
      <c r="J20" s="307" t="s">
        <v>354</v>
      </c>
      <c r="K20" s="947" t="e">
        <f>ROUNDUP(AW11/K15,1)</f>
        <v>#DIV/0!</v>
      </c>
      <c r="L20" s="947"/>
      <c r="M20" s="947"/>
      <c r="N20" s="947"/>
      <c r="O20" s="412" t="s">
        <v>355</v>
      </c>
      <c r="P20" s="295" t="s">
        <v>5</v>
      </c>
      <c r="Q20" s="416" t="s">
        <v>366</v>
      </c>
      <c r="R20" s="411"/>
      <c r="S20" s="411"/>
      <c r="T20" s="411"/>
      <c r="U20" s="411"/>
      <c r="V20" s="411"/>
      <c r="W20" s="411"/>
      <c r="X20" s="411"/>
      <c r="Y20" s="411"/>
      <c r="Z20" s="309"/>
      <c r="AA20" s="310"/>
      <c r="AB20" s="310"/>
      <c r="AC20" s="310"/>
      <c r="AD20" s="310"/>
      <c r="AE20" s="309"/>
      <c r="AF20" s="293"/>
      <c r="AG20" s="416"/>
      <c r="AH20" s="293"/>
      <c r="AI20" s="293"/>
      <c r="AJ20" s="416"/>
      <c r="AK20" s="293"/>
      <c r="AL20" s="293"/>
      <c r="AM20" s="293"/>
      <c r="AN20" s="293"/>
      <c r="AO20" s="293"/>
      <c r="AP20" s="293"/>
      <c r="AQ20" s="293"/>
      <c r="AR20" s="293"/>
      <c r="AS20" s="293"/>
      <c r="AT20" s="293"/>
      <c r="AU20" s="293"/>
      <c r="AV20" s="293"/>
      <c r="AW20" s="293"/>
      <c r="AX20" s="293"/>
      <c r="AY20" s="293"/>
      <c r="AZ20" s="293"/>
      <c r="BA20" s="293"/>
      <c r="BB20" s="293"/>
      <c r="BC20" s="293"/>
      <c r="BD20" s="293"/>
      <c r="BE20" s="293"/>
      <c r="BF20" s="293"/>
    </row>
    <row r="21" spans="1:61" s="294" customFormat="1" ht="15.75" customHeight="1">
      <c r="A21" s="948" t="s">
        <v>367</v>
      </c>
      <c r="B21" s="949"/>
      <c r="C21" s="949"/>
      <c r="D21" s="949"/>
      <c r="E21" s="949"/>
      <c r="F21" s="949"/>
      <c r="G21" s="949"/>
      <c r="H21" s="949"/>
      <c r="I21" s="950"/>
      <c r="J21" s="954" t="s">
        <v>354</v>
      </c>
      <c r="K21" s="956" t="e">
        <f>K18/6</f>
        <v>#DIV/0!</v>
      </c>
      <c r="L21" s="956"/>
      <c r="M21" s="956"/>
      <c r="N21" s="956"/>
      <c r="O21" s="958" t="s">
        <v>355</v>
      </c>
      <c r="P21" s="960" t="s">
        <v>5</v>
      </c>
      <c r="Q21" s="962" t="s">
        <v>368</v>
      </c>
      <c r="R21" s="963"/>
      <c r="S21" s="963"/>
      <c r="T21" s="963"/>
      <c r="U21" s="963"/>
      <c r="V21" s="963"/>
      <c r="W21" s="963"/>
      <c r="X21" s="963"/>
      <c r="Y21" s="963"/>
      <c r="Z21" s="963"/>
      <c r="AA21" s="963"/>
      <c r="AB21" s="963"/>
      <c r="AC21" s="963"/>
      <c r="AD21" s="963"/>
      <c r="AE21" s="963"/>
      <c r="AF21" s="963"/>
      <c r="AG21" s="963"/>
      <c r="AH21" s="963"/>
      <c r="AI21" s="963"/>
      <c r="AJ21" s="963"/>
      <c r="AK21" s="411"/>
      <c r="AL21" s="411"/>
      <c r="AM21" s="411"/>
      <c r="AN21" s="411"/>
      <c r="AO21" s="411"/>
      <c r="AP21" s="411"/>
      <c r="AQ21" s="411"/>
      <c r="AR21" s="411"/>
      <c r="AS21" s="411"/>
      <c r="AT21" s="411"/>
      <c r="AU21" s="411"/>
      <c r="AV21" s="411"/>
      <c r="AW21" s="411"/>
      <c r="AX21" s="411"/>
      <c r="AY21" s="411"/>
      <c r="AZ21" s="411"/>
      <c r="BA21" s="411"/>
      <c r="BB21" s="293"/>
      <c r="BC21" s="293"/>
      <c r="BD21" s="293"/>
      <c r="BE21" s="293"/>
    </row>
    <row r="22" spans="1:61" s="294" customFormat="1" ht="15.75" customHeight="1">
      <c r="A22" s="951"/>
      <c r="B22" s="952"/>
      <c r="C22" s="952"/>
      <c r="D22" s="952"/>
      <c r="E22" s="952"/>
      <c r="F22" s="952"/>
      <c r="G22" s="952"/>
      <c r="H22" s="952"/>
      <c r="I22" s="953"/>
      <c r="J22" s="955"/>
      <c r="K22" s="957"/>
      <c r="L22" s="957"/>
      <c r="M22" s="957"/>
      <c r="N22" s="957"/>
      <c r="O22" s="959"/>
      <c r="P22" s="961"/>
      <c r="Q22" s="962"/>
      <c r="R22" s="963"/>
      <c r="S22" s="963"/>
      <c r="T22" s="963"/>
      <c r="U22" s="963"/>
      <c r="V22" s="963"/>
      <c r="W22" s="963"/>
      <c r="X22" s="963"/>
      <c r="Y22" s="963"/>
      <c r="Z22" s="963"/>
      <c r="AA22" s="963"/>
      <c r="AB22" s="963"/>
      <c r="AC22" s="963"/>
      <c r="AD22" s="963"/>
      <c r="AE22" s="963"/>
      <c r="AF22" s="963"/>
      <c r="AG22" s="963"/>
      <c r="AH22" s="963"/>
      <c r="AI22" s="963"/>
      <c r="AJ22" s="963"/>
      <c r="AK22" s="411"/>
      <c r="AL22" s="411"/>
      <c r="AM22" s="411"/>
      <c r="AN22" s="411"/>
      <c r="AO22" s="411"/>
      <c r="AP22" s="411"/>
      <c r="AQ22" s="411"/>
      <c r="AR22" s="411"/>
      <c r="AS22" s="411"/>
      <c r="AT22" s="411"/>
      <c r="AU22" s="411"/>
      <c r="AV22" s="411"/>
      <c r="AW22" s="411"/>
      <c r="AX22" s="411"/>
      <c r="AY22" s="411"/>
      <c r="AZ22" s="411"/>
      <c r="BA22" s="411"/>
      <c r="BB22" s="293"/>
      <c r="BC22" s="293"/>
      <c r="BD22" s="293"/>
      <c r="BE22" s="293"/>
    </row>
    <row r="23" spans="1:61" s="294" customFormat="1" ht="21.75" customHeight="1">
      <c r="A23" s="948" t="s">
        <v>369</v>
      </c>
      <c r="B23" s="949"/>
      <c r="C23" s="949"/>
      <c r="D23" s="949"/>
      <c r="E23" s="949"/>
      <c r="F23" s="949"/>
      <c r="G23" s="949"/>
      <c r="H23" s="949"/>
      <c r="I23" s="950"/>
      <c r="J23" s="954" t="s">
        <v>354</v>
      </c>
      <c r="K23" s="956" t="e">
        <f>(K19/10)+(K20/6)</f>
        <v>#DIV/0!</v>
      </c>
      <c r="L23" s="956"/>
      <c r="M23" s="956"/>
      <c r="N23" s="956"/>
      <c r="O23" s="958" t="s">
        <v>355</v>
      </c>
      <c r="P23" s="960" t="s">
        <v>5</v>
      </c>
      <c r="Q23" s="962" t="s">
        <v>370</v>
      </c>
      <c r="R23" s="963"/>
      <c r="S23" s="963"/>
      <c r="T23" s="963"/>
      <c r="U23" s="963"/>
      <c r="V23" s="963"/>
      <c r="W23" s="963"/>
      <c r="X23" s="963"/>
      <c r="Y23" s="963"/>
      <c r="Z23" s="963"/>
      <c r="AA23" s="963"/>
      <c r="AB23" s="963"/>
      <c r="AC23" s="963"/>
      <c r="AD23" s="963"/>
      <c r="AE23" s="963"/>
      <c r="AF23" s="963"/>
      <c r="AG23" s="963"/>
      <c r="AH23" s="963"/>
      <c r="AI23" s="963"/>
      <c r="AJ23" s="963"/>
      <c r="AK23" s="411"/>
      <c r="AL23" s="411"/>
      <c r="AM23" s="411"/>
      <c r="AN23" s="411"/>
      <c r="AO23" s="411"/>
      <c r="AP23" s="411"/>
      <c r="AQ23" s="411"/>
      <c r="AR23" s="411"/>
      <c r="AS23" s="411"/>
      <c r="AT23" s="411"/>
      <c r="AU23" s="411"/>
      <c r="AV23" s="411"/>
      <c r="AW23" s="411"/>
      <c r="AX23" s="411"/>
      <c r="AY23" s="411"/>
      <c r="AZ23" s="411"/>
      <c r="BA23" s="411"/>
      <c r="BB23" s="293"/>
      <c r="BC23" s="293"/>
      <c r="BD23" s="293"/>
      <c r="BE23" s="293"/>
    </row>
    <row r="24" spans="1:61" s="294" customFormat="1" ht="18.75" customHeight="1">
      <c r="A24" s="951"/>
      <c r="B24" s="952"/>
      <c r="C24" s="952"/>
      <c r="D24" s="952"/>
      <c r="E24" s="952"/>
      <c r="F24" s="952"/>
      <c r="G24" s="952"/>
      <c r="H24" s="952"/>
      <c r="I24" s="953"/>
      <c r="J24" s="955"/>
      <c r="K24" s="957"/>
      <c r="L24" s="957"/>
      <c r="M24" s="957"/>
      <c r="N24" s="957"/>
      <c r="O24" s="959"/>
      <c r="P24" s="961"/>
      <c r="Q24" s="962"/>
      <c r="R24" s="963"/>
      <c r="S24" s="963"/>
      <c r="T24" s="963"/>
      <c r="U24" s="963"/>
      <c r="V24" s="963"/>
      <c r="W24" s="963"/>
      <c r="X24" s="963"/>
      <c r="Y24" s="963"/>
      <c r="Z24" s="963"/>
      <c r="AA24" s="963"/>
      <c r="AB24" s="963"/>
      <c r="AC24" s="963"/>
      <c r="AD24" s="963"/>
      <c r="AE24" s="963"/>
      <c r="AF24" s="963"/>
      <c r="AG24" s="963"/>
      <c r="AH24" s="963"/>
      <c r="AI24" s="963"/>
      <c r="AJ24" s="963"/>
      <c r="AK24" s="411"/>
      <c r="AL24" s="411"/>
      <c r="AM24" s="411"/>
      <c r="AN24" s="411"/>
      <c r="AO24" s="411"/>
      <c r="AP24" s="411"/>
      <c r="AQ24" s="411"/>
      <c r="AR24" s="411"/>
      <c r="AS24" s="411"/>
      <c r="AT24" s="411"/>
      <c r="AU24" s="411"/>
      <c r="AV24" s="411"/>
      <c r="AW24" s="411"/>
      <c r="AX24" s="411"/>
      <c r="AY24" s="411"/>
      <c r="AZ24" s="411"/>
      <c r="BA24" s="411"/>
      <c r="BB24" s="293"/>
      <c r="BC24" s="293"/>
      <c r="BD24" s="293"/>
      <c r="BE24" s="293"/>
    </row>
    <row r="25" spans="1:61" s="294" customFormat="1" ht="24.75" customHeight="1">
      <c r="A25" s="948" t="s">
        <v>371</v>
      </c>
      <c r="B25" s="949"/>
      <c r="C25" s="949"/>
      <c r="D25" s="949"/>
      <c r="E25" s="949"/>
      <c r="F25" s="949"/>
      <c r="G25" s="949"/>
      <c r="H25" s="949"/>
      <c r="I25" s="950"/>
      <c r="J25" s="954" t="s">
        <v>354</v>
      </c>
      <c r="K25" s="956" t="str">
        <f>IF(M4="就労移行支援",K18/6,IF(OR(M4="認定就労移行支援",M4="就労継続支援Ａ型",M4="就労継続支援Ｂ型"),K18/10,""))</f>
        <v/>
      </c>
      <c r="L25" s="956"/>
      <c r="M25" s="956"/>
      <c r="N25" s="956"/>
      <c r="O25" s="958" t="s">
        <v>355</v>
      </c>
      <c r="P25" s="960" t="s">
        <v>5</v>
      </c>
      <c r="Q25" s="964" t="s">
        <v>372</v>
      </c>
      <c r="R25" s="965"/>
      <c r="S25" s="965"/>
      <c r="T25" s="965"/>
      <c r="U25" s="965"/>
      <c r="V25" s="965"/>
      <c r="W25" s="965"/>
      <c r="X25" s="965"/>
      <c r="Y25" s="965"/>
      <c r="Z25" s="965"/>
      <c r="AA25" s="965"/>
      <c r="AB25" s="965"/>
      <c r="AC25" s="965"/>
      <c r="AD25" s="965"/>
      <c r="AE25" s="965"/>
      <c r="AF25" s="965"/>
      <c r="AG25" s="965"/>
      <c r="AH25" s="965"/>
      <c r="AI25" s="965"/>
      <c r="AJ25" s="965"/>
      <c r="AK25" s="965"/>
      <c r="AL25" s="965"/>
      <c r="AM25" s="965"/>
      <c r="AN25" s="965"/>
      <c r="AO25" s="965"/>
      <c r="AP25" s="965"/>
      <c r="AQ25" s="965"/>
      <c r="AR25" s="965"/>
      <c r="AS25" s="965"/>
      <c r="AT25" s="965"/>
      <c r="AU25" s="965"/>
      <c r="AV25" s="965"/>
      <c r="AW25" s="965"/>
      <c r="AX25" s="965"/>
      <c r="AY25" s="965"/>
      <c r="AZ25" s="965"/>
      <c r="BA25" s="965"/>
      <c r="BB25" s="293"/>
      <c r="BC25" s="293"/>
      <c r="BD25" s="293"/>
      <c r="BE25" s="293"/>
    </row>
    <row r="26" spans="1:61" s="294" customFormat="1" ht="24" customHeight="1">
      <c r="A26" s="951"/>
      <c r="B26" s="952"/>
      <c r="C26" s="952"/>
      <c r="D26" s="952"/>
      <c r="E26" s="952"/>
      <c r="F26" s="952"/>
      <c r="G26" s="952"/>
      <c r="H26" s="952"/>
      <c r="I26" s="953"/>
      <c r="J26" s="955"/>
      <c r="K26" s="957"/>
      <c r="L26" s="957"/>
      <c r="M26" s="957"/>
      <c r="N26" s="957"/>
      <c r="O26" s="959"/>
      <c r="P26" s="961"/>
      <c r="Q26" s="966"/>
      <c r="R26" s="965"/>
      <c r="S26" s="965"/>
      <c r="T26" s="965"/>
      <c r="U26" s="965"/>
      <c r="V26" s="965"/>
      <c r="W26" s="965"/>
      <c r="X26" s="965"/>
      <c r="Y26" s="965"/>
      <c r="Z26" s="965"/>
      <c r="AA26" s="965"/>
      <c r="AB26" s="965"/>
      <c r="AC26" s="965"/>
      <c r="AD26" s="965"/>
      <c r="AE26" s="965"/>
      <c r="AF26" s="965"/>
      <c r="AG26" s="965"/>
      <c r="AH26" s="965"/>
      <c r="AI26" s="965"/>
      <c r="AJ26" s="965"/>
      <c r="AK26" s="965"/>
      <c r="AL26" s="965"/>
      <c r="AM26" s="965"/>
      <c r="AN26" s="965"/>
      <c r="AO26" s="965"/>
      <c r="AP26" s="965"/>
      <c r="AQ26" s="965"/>
      <c r="AR26" s="965"/>
      <c r="AS26" s="965"/>
      <c r="AT26" s="965"/>
      <c r="AU26" s="965"/>
      <c r="AV26" s="965"/>
      <c r="AW26" s="965"/>
      <c r="AX26" s="965"/>
      <c r="AY26" s="965"/>
      <c r="AZ26" s="965"/>
      <c r="BA26" s="965"/>
      <c r="BB26" s="293"/>
      <c r="BC26" s="293"/>
      <c r="BD26" s="293"/>
      <c r="BE26" s="293"/>
    </row>
    <row r="27" spans="1:61" s="294" customFormat="1" ht="24" customHeight="1">
      <c r="A27" s="948" t="s">
        <v>373</v>
      </c>
      <c r="B27" s="949"/>
      <c r="C27" s="949"/>
      <c r="D27" s="949"/>
      <c r="E27" s="949"/>
      <c r="F27" s="949"/>
      <c r="G27" s="949"/>
      <c r="H27" s="949"/>
      <c r="I27" s="950"/>
      <c r="J27" s="954" t="s">
        <v>354</v>
      </c>
      <c r="K27" s="956" t="e">
        <f>K18/15</f>
        <v>#DIV/0!</v>
      </c>
      <c r="L27" s="956"/>
      <c r="M27" s="956"/>
      <c r="N27" s="956"/>
      <c r="O27" s="958" t="s">
        <v>355</v>
      </c>
      <c r="P27" s="960" t="s">
        <v>5</v>
      </c>
      <c r="Q27" s="964" t="s">
        <v>374</v>
      </c>
      <c r="R27" s="965"/>
      <c r="S27" s="965"/>
      <c r="T27" s="965"/>
      <c r="U27" s="965"/>
      <c r="V27" s="965"/>
      <c r="W27" s="965"/>
      <c r="X27" s="965"/>
      <c r="Y27" s="965"/>
      <c r="Z27" s="965"/>
      <c r="AA27" s="965"/>
      <c r="AB27" s="965"/>
      <c r="AC27" s="965"/>
      <c r="AD27" s="965"/>
      <c r="AE27" s="965"/>
      <c r="AF27" s="965"/>
      <c r="AG27" s="965"/>
      <c r="AH27" s="965"/>
      <c r="AI27" s="965"/>
      <c r="AJ27" s="965"/>
      <c r="AK27" s="965"/>
      <c r="AL27" s="965"/>
      <c r="AM27" s="965"/>
      <c r="AN27" s="965"/>
      <c r="AO27" s="965"/>
      <c r="AP27" s="965"/>
      <c r="AQ27" s="965"/>
      <c r="AR27" s="965"/>
      <c r="AS27" s="965"/>
      <c r="AT27" s="965"/>
      <c r="AU27" s="965"/>
      <c r="AV27" s="965"/>
      <c r="AW27" s="965"/>
      <c r="AX27" s="965"/>
      <c r="AY27" s="965"/>
      <c r="AZ27" s="965"/>
      <c r="BA27" s="965"/>
      <c r="BB27" s="293"/>
      <c r="BC27" s="293"/>
      <c r="BD27" s="293"/>
      <c r="BE27" s="293"/>
    </row>
    <row r="28" spans="1:61" s="294" customFormat="1" ht="24" customHeight="1">
      <c r="A28" s="951"/>
      <c r="B28" s="952"/>
      <c r="C28" s="952"/>
      <c r="D28" s="952"/>
      <c r="E28" s="952"/>
      <c r="F28" s="952"/>
      <c r="G28" s="952"/>
      <c r="H28" s="952"/>
      <c r="I28" s="953"/>
      <c r="J28" s="955"/>
      <c r="K28" s="957"/>
      <c r="L28" s="957"/>
      <c r="M28" s="957"/>
      <c r="N28" s="957"/>
      <c r="O28" s="959"/>
      <c r="P28" s="961"/>
      <c r="Q28" s="966"/>
      <c r="R28" s="965"/>
      <c r="S28" s="965"/>
      <c r="T28" s="965"/>
      <c r="U28" s="965"/>
      <c r="V28" s="965"/>
      <c r="W28" s="965"/>
      <c r="X28" s="965"/>
      <c r="Y28" s="965"/>
      <c r="Z28" s="965"/>
      <c r="AA28" s="965"/>
      <c r="AB28" s="965"/>
      <c r="AC28" s="965"/>
      <c r="AD28" s="965"/>
      <c r="AE28" s="965"/>
      <c r="AF28" s="965"/>
      <c r="AG28" s="965"/>
      <c r="AH28" s="965"/>
      <c r="AI28" s="965"/>
      <c r="AJ28" s="965"/>
      <c r="AK28" s="965"/>
      <c r="AL28" s="965"/>
      <c r="AM28" s="965"/>
      <c r="AN28" s="965"/>
      <c r="AO28" s="965"/>
      <c r="AP28" s="965"/>
      <c r="AQ28" s="965"/>
      <c r="AR28" s="965"/>
      <c r="AS28" s="965"/>
      <c r="AT28" s="965"/>
      <c r="AU28" s="965"/>
      <c r="AV28" s="965"/>
      <c r="AW28" s="965"/>
      <c r="AX28" s="965"/>
      <c r="AY28" s="965"/>
      <c r="AZ28" s="965"/>
      <c r="BA28" s="965"/>
      <c r="BB28" s="293"/>
      <c r="BC28" s="293"/>
      <c r="BD28" s="293"/>
      <c r="BE28" s="293"/>
    </row>
    <row r="29" spans="1:61" s="294" customFormat="1" ht="47.25" customHeight="1">
      <c r="A29" s="944" t="s">
        <v>543</v>
      </c>
      <c r="B29" s="915"/>
      <c r="C29" s="915"/>
      <c r="D29" s="915"/>
      <c r="E29" s="915"/>
      <c r="F29" s="915"/>
      <c r="G29" s="915"/>
      <c r="H29" s="915"/>
      <c r="I29" s="916"/>
      <c r="J29" s="307" t="s">
        <v>354</v>
      </c>
      <c r="K29" s="974" t="e">
        <f>K18/6</f>
        <v>#DIV/0!</v>
      </c>
      <c r="L29" s="974"/>
      <c r="M29" s="974"/>
      <c r="N29" s="974"/>
      <c r="O29" s="412" t="s">
        <v>355</v>
      </c>
      <c r="P29" s="295" t="s">
        <v>5</v>
      </c>
      <c r="Q29" s="975" t="s">
        <v>544</v>
      </c>
      <c r="R29" s="976"/>
      <c r="S29" s="976"/>
      <c r="T29" s="976"/>
      <c r="U29" s="976"/>
      <c r="V29" s="976"/>
      <c r="W29" s="976"/>
      <c r="X29" s="976"/>
      <c r="Y29" s="976"/>
      <c r="Z29" s="976"/>
      <c r="AA29" s="976"/>
      <c r="AB29" s="976"/>
      <c r="AC29" s="977" t="s">
        <v>545</v>
      </c>
      <c r="AD29" s="977"/>
      <c r="AE29" s="977"/>
      <c r="AF29" s="977"/>
      <c r="AG29" s="977"/>
      <c r="AH29" s="977"/>
      <c r="AI29" s="977"/>
      <c r="AJ29" s="977"/>
      <c r="AK29" s="977"/>
      <c r="AL29" s="978" t="e">
        <f>K18/7.5</f>
        <v>#DIV/0!</v>
      </c>
      <c r="AM29" s="978"/>
      <c r="AN29" s="978"/>
      <c r="AO29" s="978"/>
      <c r="AP29" s="978"/>
      <c r="AQ29" s="978"/>
      <c r="AR29" s="978"/>
      <c r="AS29" s="962" t="s">
        <v>546</v>
      </c>
      <c r="AT29" s="963"/>
      <c r="AU29" s="963"/>
      <c r="AV29" s="963"/>
      <c r="AW29" s="963"/>
      <c r="AX29" s="963"/>
      <c r="AY29" s="963"/>
      <c r="AZ29" s="963"/>
      <c r="BA29" s="963"/>
      <c r="BB29" s="411"/>
      <c r="BC29" s="411"/>
      <c r="BD29" s="411"/>
      <c r="BE29" s="293"/>
    </row>
    <row r="30" spans="1:61" s="294" customFormat="1" ht="39" customHeight="1">
      <c r="A30" s="944" t="s">
        <v>375</v>
      </c>
      <c r="B30" s="915"/>
      <c r="C30" s="915"/>
      <c r="D30" s="915"/>
      <c r="E30" s="915"/>
      <c r="F30" s="915"/>
      <c r="G30" s="915"/>
      <c r="H30" s="915"/>
      <c r="I30" s="916"/>
      <c r="J30" s="307" t="s">
        <v>354</v>
      </c>
      <c r="K30" s="974">
        <f>AW12</f>
        <v>0</v>
      </c>
      <c r="L30" s="974"/>
      <c r="M30" s="974"/>
      <c r="N30" s="974"/>
      <c r="O30" s="412" t="s">
        <v>355</v>
      </c>
      <c r="P30" s="295" t="s">
        <v>5</v>
      </c>
      <c r="Q30" s="411" t="s">
        <v>376</v>
      </c>
      <c r="R30" s="411"/>
      <c r="S30" s="411"/>
      <c r="T30" s="411"/>
      <c r="U30" s="411"/>
      <c r="V30" s="411"/>
      <c r="W30" s="411"/>
      <c r="X30" s="411"/>
      <c r="Y30" s="411"/>
      <c r="Z30" s="411"/>
      <c r="AA30" s="411"/>
      <c r="AB30" s="411"/>
      <c r="AC30" s="977"/>
      <c r="AD30" s="977"/>
      <c r="AE30" s="977"/>
      <c r="AF30" s="977"/>
      <c r="AG30" s="977"/>
      <c r="AH30" s="977"/>
      <c r="AI30" s="977"/>
      <c r="AJ30" s="977"/>
      <c r="AK30" s="977"/>
      <c r="AL30" s="978"/>
      <c r="AM30" s="978"/>
      <c r="AN30" s="978"/>
      <c r="AO30" s="978"/>
      <c r="AP30" s="978"/>
      <c r="AQ30" s="978"/>
      <c r="AR30" s="978"/>
      <c r="AS30" s="962"/>
      <c r="AT30" s="963"/>
      <c r="AU30" s="963"/>
      <c r="AV30" s="963"/>
      <c r="AW30" s="963"/>
      <c r="AX30" s="963"/>
      <c r="AY30" s="963"/>
      <c r="AZ30" s="963"/>
      <c r="BA30" s="963"/>
      <c r="BB30" s="293"/>
      <c r="BC30" s="293"/>
      <c r="BD30" s="293"/>
      <c r="BE30" s="293"/>
    </row>
    <row r="31" spans="1:61" s="9" customFormat="1" ht="21" customHeight="1">
      <c r="A31" s="411" t="s">
        <v>377</v>
      </c>
      <c r="B31" s="311"/>
      <c r="C31" s="311"/>
      <c r="D31" s="311"/>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2"/>
      <c r="AM31" s="292"/>
      <c r="AN31" s="292"/>
      <c r="AO31" s="292"/>
      <c r="AP31" s="292"/>
      <c r="AQ31" s="292"/>
      <c r="AR31" s="292"/>
      <c r="AS31" s="292"/>
      <c r="AT31" s="292"/>
      <c r="AU31" s="292"/>
      <c r="AV31" s="292"/>
      <c r="AW31" s="292"/>
      <c r="AX31" s="292"/>
      <c r="AY31" s="292"/>
      <c r="AZ31" s="292"/>
      <c r="BA31" s="292"/>
      <c r="BB31" s="292"/>
      <c r="BC31" s="292"/>
      <c r="BD31" s="292"/>
      <c r="BE31" s="292"/>
    </row>
    <row r="32" spans="1:61" s="294" customFormat="1" ht="21" customHeight="1">
      <c r="A32" s="312" t="s">
        <v>378</v>
      </c>
      <c r="B32" s="411"/>
      <c r="C32" s="411"/>
      <c r="D32" s="411"/>
      <c r="E32" s="411"/>
      <c r="F32" s="411"/>
      <c r="G32" s="411"/>
      <c r="H32" s="411"/>
      <c r="I32" s="411"/>
      <c r="J32" s="309"/>
      <c r="K32" s="313"/>
      <c r="L32" s="313"/>
      <c r="M32" s="313"/>
      <c r="N32" s="313"/>
      <c r="O32" s="309"/>
      <c r="P32" s="293"/>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11"/>
      <c r="AZ32" s="411"/>
      <c r="BA32" s="411"/>
      <c r="BB32" s="293"/>
      <c r="BC32" s="293"/>
      <c r="BD32" s="293"/>
      <c r="BE32" s="293"/>
    </row>
    <row r="33" spans="1:57" s="294" customFormat="1" ht="32.25" customHeight="1">
      <c r="A33" s="967" t="s">
        <v>379</v>
      </c>
      <c r="B33" s="967"/>
      <c r="C33" s="967"/>
      <c r="D33" s="967"/>
      <c r="E33" s="967"/>
      <c r="F33" s="967"/>
      <c r="G33" s="967"/>
      <c r="H33" s="967"/>
      <c r="I33" s="967"/>
      <c r="J33" s="967"/>
      <c r="K33" s="967"/>
      <c r="L33" s="967"/>
      <c r="M33" s="967"/>
      <c r="N33" s="967"/>
      <c r="O33" s="967"/>
      <c r="P33" s="967"/>
      <c r="Q33" s="967"/>
      <c r="R33" s="967"/>
      <c r="S33" s="967"/>
      <c r="T33" s="967"/>
      <c r="U33" s="967"/>
      <c r="V33" s="967"/>
      <c r="W33" s="967"/>
      <c r="X33" s="967"/>
      <c r="Y33" s="967"/>
      <c r="Z33" s="967"/>
      <c r="AA33" s="967"/>
      <c r="AB33" s="967"/>
      <c r="AC33" s="967"/>
      <c r="AD33" s="967"/>
      <c r="AE33" s="967"/>
      <c r="AF33" s="967"/>
      <c r="AG33" s="967"/>
      <c r="AH33" s="967"/>
      <c r="AI33" s="967"/>
      <c r="AJ33" s="967"/>
      <c r="AK33" s="967"/>
      <c r="AL33" s="967"/>
      <c r="AM33" s="967"/>
      <c r="AN33" s="967"/>
      <c r="AO33" s="967"/>
      <c r="AP33" s="967"/>
      <c r="AQ33" s="967"/>
      <c r="AR33" s="967"/>
      <c r="AS33" s="967"/>
      <c r="AT33" s="967"/>
      <c r="AU33" s="967"/>
      <c r="AV33" s="967"/>
      <c r="AW33" s="967"/>
      <c r="AX33" s="967"/>
      <c r="AY33" s="967"/>
      <c r="AZ33" s="967"/>
      <c r="BA33" s="314"/>
      <c r="BB33" s="293"/>
      <c r="BC33" s="293"/>
      <c r="BD33" s="293"/>
      <c r="BE33" s="293"/>
    </row>
    <row r="34" spans="1:57" s="294" customFormat="1" ht="32.25" customHeight="1">
      <c r="A34" s="967" t="s">
        <v>380</v>
      </c>
      <c r="B34" s="967"/>
      <c r="C34" s="967"/>
      <c r="D34" s="967"/>
      <c r="E34" s="967"/>
      <c r="F34" s="967"/>
      <c r="G34" s="967"/>
      <c r="H34" s="967"/>
      <c r="I34" s="967"/>
      <c r="J34" s="967"/>
      <c r="K34" s="967"/>
      <c r="L34" s="967"/>
      <c r="M34" s="967"/>
      <c r="N34" s="967"/>
      <c r="O34" s="967"/>
      <c r="P34" s="967"/>
      <c r="Q34" s="967"/>
      <c r="R34" s="967"/>
      <c r="S34" s="967"/>
      <c r="T34" s="967"/>
      <c r="U34" s="967"/>
      <c r="V34" s="967"/>
      <c r="W34" s="967"/>
      <c r="X34" s="967"/>
      <c r="Y34" s="967"/>
      <c r="Z34" s="967"/>
      <c r="AA34" s="967"/>
      <c r="AB34" s="967"/>
      <c r="AC34" s="967"/>
      <c r="AD34" s="967"/>
      <c r="AE34" s="967"/>
      <c r="AF34" s="967"/>
      <c r="AG34" s="967"/>
      <c r="AH34" s="967"/>
      <c r="AI34" s="967"/>
      <c r="AJ34" s="967"/>
      <c r="AK34" s="967"/>
      <c r="AL34" s="967"/>
      <c r="AM34" s="967"/>
      <c r="AN34" s="967"/>
      <c r="AO34" s="967"/>
      <c r="AP34" s="967"/>
      <c r="AQ34" s="967"/>
      <c r="AR34" s="967"/>
      <c r="AS34" s="967"/>
      <c r="AT34" s="967"/>
      <c r="AU34" s="967"/>
      <c r="AV34" s="967"/>
      <c r="AW34" s="967"/>
      <c r="AX34" s="967"/>
      <c r="AY34" s="967"/>
      <c r="AZ34" s="967"/>
      <c r="BA34" s="411"/>
      <c r="BB34" s="293"/>
      <c r="BC34" s="293"/>
      <c r="BD34" s="293"/>
      <c r="BE34" s="293"/>
    </row>
    <row r="35" spans="1:57" s="294" customFormat="1" ht="31.5" customHeight="1">
      <c r="A35" s="968" t="s">
        <v>381</v>
      </c>
      <c r="B35" s="968"/>
      <c r="C35" s="968"/>
      <c r="D35" s="968"/>
      <c r="E35" s="968"/>
      <c r="F35" s="968"/>
      <c r="G35" s="968"/>
      <c r="H35" s="968"/>
      <c r="I35" s="968"/>
      <c r="J35" s="968"/>
      <c r="K35" s="968"/>
      <c r="L35" s="968"/>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968"/>
      <c r="AM35" s="968"/>
      <c r="AN35" s="968"/>
      <c r="AO35" s="968"/>
      <c r="AP35" s="968"/>
      <c r="AQ35" s="968"/>
      <c r="AR35" s="968"/>
      <c r="AS35" s="968"/>
      <c r="AT35" s="968"/>
      <c r="AU35" s="968"/>
      <c r="AV35" s="968"/>
      <c r="AW35" s="968"/>
      <c r="AX35" s="968"/>
      <c r="AY35" s="968"/>
      <c r="AZ35" s="968"/>
      <c r="BA35" s="293"/>
      <c r="BB35" s="293"/>
      <c r="BC35" s="293"/>
      <c r="BD35" s="293"/>
      <c r="BE35" s="293"/>
    </row>
    <row r="36" spans="1:57" s="9" customFormat="1" ht="16.5" customHeight="1">
      <c r="A36" s="315" t="s">
        <v>382</v>
      </c>
      <c r="B36" s="315"/>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c r="AE36" s="315"/>
      <c r="AF36" s="315"/>
      <c r="AG36" s="315"/>
      <c r="AH36" s="315"/>
      <c r="AI36" s="315"/>
      <c r="AJ36" s="315"/>
      <c r="AK36" s="315"/>
      <c r="AL36" s="315"/>
      <c r="AM36" s="315"/>
      <c r="AN36" s="315"/>
      <c r="AO36" s="315"/>
      <c r="AP36" s="315"/>
      <c r="AQ36" s="315"/>
      <c r="AR36" s="315"/>
      <c r="AS36" s="315"/>
      <c r="AT36" s="315"/>
      <c r="AU36" s="315"/>
      <c r="AV36" s="315"/>
      <c r="AW36" s="315"/>
      <c r="AX36" s="315"/>
      <c r="AY36" s="315"/>
      <c r="AZ36" s="315"/>
      <c r="BA36" s="315"/>
      <c r="BB36" s="315"/>
      <c r="BC36" s="315"/>
      <c r="BD36" s="315"/>
      <c r="BE36" s="315"/>
    </row>
    <row r="37" spans="1:57" s="9" customFormat="1" ht="13.5" customHeight="1">
      <c r="A37" s="315"/>
      <c r="B37" s="316" t="s">
        <v>383</v>
      </c>
      <c r="C37" s="315"/>
      <c r="D37" s="315"/>
      <c r="E37" s="315"/>
      <c r="F37" s="315"/>
      <c r="G37" s="315"/>
      <c r="H37" s="315"/>
      <c r="I37" s="315"/>
      <c r="J37" s="315"/>
      <c r="K37" s="315"/>
      <c r="L37" s="315"/>
      <c r="M37" s="315"/>
      <c r="N37" s="315"/>
      <c r="O37" s="315"/>
      <c r="P37" s="315"/>
      <c r="Q37" s="315"/>
      <c r="R37" s="315"/>
      <c r="S37" s="315"/>
      <c r="T37" s="315"/>
      <c r="U37" s="315"/>
      <c r="V37" s="315"/>
      <c r="W37" s="315"/>
      <c r="X37" s="315"/>
      <c r="Y37" s="315"/>
      <c r="Z37" s="315"/>
      <c r="AA37" s="315"/>
      <c r="AB37" s="315"/>
      <c r="AC37" s="315"/>
      <c r="AD37" s="315"/>
      <c r="AE37" s="315"/>
      <c r="AF37" s="315"/>
      <c r="AG37" s="315"/>
      <c r="AH37" s="315"/>
      <c r="AI37" s="315"/>
      <c r="AJ37" s="315"/>
      <c r="AK37" s="315"/>
      <c r="AL37" s="315"/>
      <c r="AM37" s="315"/>
      <c r="AN37" s="315"/>
      <c r="AO37" s="315"/>
      <c r="AP37" s="315"/>
      <c r="AQ37" s="315"/>
      <c r="AR37" s="315"/>
      <c r="AS37" s="315"/>
      <c r="AT37" s="315"/>
      <c r="AU37" s="315"/>
      <c r="AV37" s="315"/>
      <c r="AW37" s="315"/>
      <c r="AX37" s="315"/>
      <c r="AY37" s="315"/>
      <c r="AZ37" s="315"/>
      <c r="BA37" s="292"/>
      <c r="BB37" s="292"/>
      <c r="BC37" s="292"/>
      <c r="BD37" s="292"/>
      <c r="BE37" s="292"/>
    </row>
    <row r="38" spans="1:57" s="9" customFormat="1" ht="13.5" customHeight="1">
      <c r="A38" s="315"/>
      <c r="B38" s="316" t="s">
        <v>384</v>
      </c>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c r="AA38" s="315"/>
      <c r="AB38" s="315"/>
      <c r="AC38" s="315"/>
      <c r="AD38" s="315"/>
      <c r="AE38" s="315"/>
      <c r="AF38" s="315"/>
      <c r="AG38" s="315"/>
      <c r="AH38" s="315"/>
      <c r="AI38" s="315"/>
      <c r="AJ38" s="315"/>
      <c r="AK38" s="315"/>
      <c r="AL38" s="315"/>
      <c r="AM38" s="315"/>
      <c r="AN38" s="315"/>
      <c r="AO38" s="315"/>
      <c r="AP38" s="315"/>
      <c r="AQ38" s="315"/>
      <c r="AR38" s="315"/>
      <c r="AS38" s="315"/>
      <c r="AT38" s="315"/>
      <c r="AU38" s="315"/>
      <c r="AV38" s="315"/>
      <c r="AW38" s="315"/>
      <c r="AX38" s="315"/>
      <c r="AY38" s="315"/>
      <c r="AZ38" s="315"/>
      <c r="BA38" s="292"/>
      <c r="BB38" s="292"/>
      <c r="BC38" s="292"/>
      <c r="BD38" s="292"/>
      <c r="BE38" s="292"/>
    </row>
    <row r="39" spans="1:57" s="9" customFormat="1" ht="13.5" customHeight="1">
      <c r="A39" s="316"/>
      <c r="B39" s="316" t="s">
        <v>385</v>
      </c>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c r="AF39" s="316"/>
      <c r="AG39" s="316"/>
      <c r="AH39" s="316"/>
      <c r="AI39" s="316"/>
      <c r="AJ39" s="316"/>
      <c r="AK39" s="316"/>
      <c r="AL39" s="316"/>
      <c r="AM39" s="316"/>
      <c r="AN39" s="316"/>
      <c r="AO39" s="316"/>
      <c r="AP39" s="316"/>
      <c r="AQ39" s="316"/>
      <c r="AR39" s="316"/>
      <c r="AS39" s="316"/>
      <c r="AT39" s="316"/>
      <c r="AU39" s="316"/>
      <c r="AV39" s="316"/>
      <c r="AW39" s="316"/>
      <c r="AX39" s="316"/>
      <c r="AY39" s="316"/>
      <c r="AZ39" s="316"/>
      <c r="BA39" s="292"/>
      <c r="BB39" s="292"/>
      <c r="BC39" s="292"/>
      <c r="BD39" s="292"/>
      <c r="BE39" s="292"/>
    </row>
    <row r="40" spans="1:57" s="9" customFormat="1" ht="13.5" customHeight="1">
      <c r="A40" s="317"/>
      <c r="B40" s="316" t="s">
        <v>386</v>
      </c>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318"/>
      <c r="AK40" s="318"/>
      <c r="AL40" s="318"/>
      <c r="AM40" s="318"/>
      <c r="AN40" s="318"/>
      <c r="AO40" s="318"/>
      <c r="AP40" s="318"/>
      <c r="AQ40" s="318"/>
      <c r="AR40" s="318"/>
      <c r="AS40" s="318"/>
      <c r="AT40" s="318"/>
      <c r="AU40" s="318"/>
      <c r="AV40" s="318"/>
      <c r="AW40" s="318"/>
      <c r="AX40" s="318"/>
      <c r="AY40" s="318"/>
      <c r="AZ40" s="318"/>
      <c r="BA40" s="292"/>
      <c r="BB40" s="292"/>
      <c r="BC40" s="292"/>
      <c r="BD40" s="292"/>
      <c r="BE40" s="292"/>
    </row>
    <row r="41" spans="1:57" s="9" customFormat="1" ht="13.5" customHeight="1">
      <c r="A41" s="311"/>
      <c r="B41" s="316" t="s">
        <v>387</v>
      </c>
      <c r="C41" s="311"/>
      <c r="D41" s="311"/>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292"/>
      <c r="AL41" s="292"/>
      <c r="AM41" s="292"/>
      <c r="AN41" s="292"/>
      <c r="AO41" s="292"/>
      <c r="AP41" s="292"/>
      <c r="AQ41" s="292"/>
      <c r="AR41" s="292"/>
      <c r="AS41" s="292"/>
      <c r="AT41" s="292"/>
      <c r="AU41" s="292"/>
      <c r="AV41" s="292"/>
      <c r="AW41" s="292"/>
      <c r="AX41" s="292"/>
      <c r="AY41" s="292"/>
      <c r="AZ41" s="292"/>
      <c r="BA41" s="292"/>
      <c r="BB41" s="292"/>
      <c r="BC41" s="292"/>
      <c r="BD41" s="292"/>
      <c r="BE41" s="292"/>
    </row>
    <row r="42" spans="1:57" s="9" customFormat="1" ht="16.5" customHeight="1">
      <c r="A42" s="319" t="s">
        <v>388</v>
      </c>
      <c r="B42" s="316"/>
      <c r="C42" s="311"/>
      <c r="D42" s="311"/>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row>
    <row r="43" spans="1:57" ht="21" customHeight="1">
      <c r="A43" s="320"/>
      <c r="B43" s="321"/>
      <c r="C43" s="321"/>
      <c r="D43" s="321"/>
      <c r="E43" s="321"/>
      <c r="F43" s="321"/>
      <c r="G43" s="321"/>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1"/>
      <c r="AY43" s="321"/>
    </row>
    <row r="44" spans="1:57" ht="21" customHeight="1">
      <c r="A44" s="886" t="s">
        <v>413</v>
      </c>
      <c r="B44" s="886"/>
      <c r="C44" s="886"/>
      <c r="D44" s="886"/>
      <c r="E44" s="886"/>
      <c r="F44" s="886"/>
      <c r="G44" s="886"/>
      <c r="H44" s="886"/>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6"/>
      <c r="AF44" s="886"/>
      <c r="AG44" s="886"/>
      <c r="AH44" s="886"/>
      <c r="AI44" s="886"/>
      <c r="AJ44" s="886"/>
      <c r="AK44" s="886"/>
      <c r="AL44" s="886"/>
      <c r="AM44" s="886"/>
      <c r="AN44" s="886"/>
      <c r="AO44" s="886"/>
      <c r="AP44" s="886"/>
      <c r="AQ44" s="886"/>
      <c r="AR44" s="886"/>
      <c r="AS44" s="886"/>
      <c r="AT44" s="886"/>
      <c r="AU44" s="886"/>
      <c r="AV44" s="886"/>
      <c r="AW44" s="886"/>
      <c r="AX44" s="886"/>
      <c r="AY44" s="886"/>
      <c r="AZ44" s="886"/>
      <c r="BA44" s="886"/>
      <c r="BB44" s="291"/>
      <c r="BC44" s="291"/>
      <c r="BD44" s="291"/>
      <c r="BE44" s="291"/>
    </row>
    <row r="45" spans="1:57" s="9" customFormat="1" ht="21" customHeight="1" thickBot="1">
      <c r="A45" s="322"/>
      <c r="B45" s="322"/>
      <c r="C45" s="322"/>
      <c r="D45" s="322"/>
      <c r="E45" s="322"/>
    </row>
    <row r="46" spans="1:57" s="9" customFormat="1" ht="21" customHeight="1" thickBot="1">
      <c r="A46" s="889" t="s">
        <v>6</v>
      </c>
      <c r="B46" s="890"/>
      <c r="C46" s="890"/>
      <c r="D46" s="890"/>
      <c r="E46" s="890"/>
      <c r="F46" s="890"/>
      <c r="G46" s="890"/>
      <c r="H46" s="890"/>
      <c r="I46" s="890"/>
      <c r="J46" s="890"/>
      <c r="K46" s="890"/>
      <c r="L46" s="891"/>
      <c r="M46" s="969"/>
      <c r="N46" s="970"/>
      <c r="O46" s="970"/>
      <c r="P46" s="970"/>
      <c r="Q46" s="970"/>
      <c r="R46" s="970"/>
      <c r="S46" s="970"/>
      <c r="T46" s="970"/>
      <c r="U46" s="970"/>
      <c r="V46" s="970"/>
      <c r="W46" s="970"/>
      <c r="X46" s="970"/>
      <c r="Y46" s="970"/>
      <c r="Z46" s="970"/>
      <c r="AA46" s="970"/>
      <c r="AB46" s="971"/>
      <c r="AC46" s="895" t="s">
        <v>389</v>
      </c>
      <c r="AD46" s="896"/>
      <c r="AE46" s="896"/>
      <c r="AF46" s="896"/>
      <c r="AG46" s="896"/>
      <c r="AH46" s="896"/>
      <c r="AI46" s="896"/>
      <c r="AJ46" s="896"/>
      <c r="AK46" s="972"/>
      <c r="AL46" s="938"/>
      <c r="AM46" s="938"/>
      <c r="AN46" s="938"/>
      <c r="AO46" s="938"/>
      <c r="AP46" s="938"/>
      <c r="AQ46" s="938"/>
      <c r="AR46" s="938"/>
      <c r="AS46" s="938"/>
      <c r="AT46" s="938"/>
      <c r="AU46" s="938"/>
      <c r="AV46" s="938"/>
      <c r="AW46" s="938"/>
      <c r="AX46" s="938"/>
      <c r="AY46" s="938"/>
      <c r="AZ46" s="973"/>
    </row>
    <row r="47" spans="1:57" s="294" customFormat="1" ht="21" customHeight="1" thickBot="1">
      <c r="A47" s="903" t="s">
        <v>390</v>
      </c>
      <c r="B47" s="904"/>
      <c r="C47" s="904"/>
      <c r="D47" s="904"/>
      <c r="E47" s="904"/>
      <c r="F47" s="905"/>
      <c r="G47" s="905"/>
      <c r="H47" s="906" t="s">
        <v>330</v>
      </c>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906"/>
      <c r="AK47" s="906"/>
      <c r="AL47" s="906"/>
      <c r="AM47" s="906"/>
      <c r="AN47" s="906"/>
      <c r="AO47" s="906"/>
      <c r="AP47" s="906"/>
      <c r="AQ47" s="906"/>
      <c r="AR47" s="906"/>
      <c r="AS47" s="906"/>
      <c r="AT47" s="906"/>
      <c r="AU47" s="906"/>
      <c r="AV47" s="906"/>
      <c r="AW47" s="906"/>
      <c r="AX47" s="906"/>
      <c r="AY47" s="906"/>
      <c r="AZ47" s="907"/>
      <c r="BA47" s="293"/>
      <c r="BB47" s="293"/>
      <c r="BC47" s="293"/>
      <c r="BD47" s="293"/>
      <c r="BE47" s="293"/>
    </row>
    <row r="48" spans="1:57" s="294" customFormat="1" ht="21" customHeight="1">
      <c r="A48" s="413"/>
      <c r="B48" s="414"/>
      <c r="C48" s="414"/>
      <c r="D48" s="414"/>
      <c r="E48" s="414"/>
      <c r="F48" s="414"/>
      <c r="G48" s="414"/>
      <c r="H48" s="414"/>
      <c r="I48" s="414"/>
      <c r="J48" s="414"/>
      <c r="K48" s="414"/>
      <c r="L48" s="295"/>
      <c r="M48" s="908" t="s">
        <v>331</v>
      </c>
      <c r="N48" s="908"/>
      <c r="O48" s="908"/>
      <c r="P48" s="908" t="s">
        <v>332</v>
      </c>
      <c r="Q48" s="908"/>
      <c r="R48" s="908"/>
      <c r="S48" s="908" t="s">
        <v>333</v>
      </c>
      <c r="T48" s="908"/>
      <c r="U48" s="908"/>
      <c r="V48" s="908" t="s">
        <v>334</v>
      </c>
      <c r="W48" s="908"/>
      <c r="X48" s="908"/>
      <c r="Y48" s="908" t="s">
        <v>335</v>
      </c>
      <c r="Z48" s="908"/>
      <c r="AA48" s="908"/>
      <c r="AB48" s="908" t="s">
        <v>336</v>
      </c>
      <c r="AC48" s="908"/>
      <c r="AD48" s="908"/>
      <c r="AE48" s="908" t="s">
        <v>337</v>
      </c>
      <c r="AF48" s="908"/>
      <c r="AG48" s="908"/>
      <c r="AH48" s="908" t="s">
        <v>338</v>
      </c>
      <c r="AI48" s="908"/>
      <c r="AJ48" s="908"/>
      <c r="AK48" s="908" t="s">
        <v>339</v>
      </c>
      <c r="AL48" s="908"/>
      <c r="AM48" s="908"/>
      <c r="AN48" s="908" t="s">
        <v>340</v>
      </c>
      <c r="AO48" s="908"/>
      <c r="AP48" s="908"/>
      <c r="AQ48" s="908" t="s">
        <v>341</v>
      </c>
      <c r="AR48" s="908"/>
      <c r="AS48" s="908"/>
      <c r="AT48" s="908" t="s">
        <v>342</v>
      </c>
      <c r="AU48" s="908"/>
      <c r="AV48" s="911"/>
      <c r="AW48" s="900" t="s">
        <v>343</v>
      </c>
      <c r="AX48" s="901"/>
      <c r="AY48" s="901"/>
      <c r="AZ48" s="902"/>
      <c r="BA48" s="293"/>
      <c r="BB48" s="293"/>
      <c r="BC48" s="293"/>
      <c r="BD48" s="293"/>
      <c r="BE48" s="293"/>
    </row>
    <row r="49" spans="1:64" s="294" customFormat="1" ht="21" customHeight="1">
      <c r="A49" s="917" t="s">
        <v>344</v>
      </c>
      <c r="B49" s="918"/>
      <c r="C49" s="918"/>
      <c r="D49" s="918"/>
      <c r="E49" s="918"/>
      <c r="F49" s="918"/>
      <c r="G49" s="918"/>
      <c r="H49" s="918"/>
      <c r="I49" s="918"/>
      <c r="J49" s="918"/>
      <c r="K49" s="918"/>
      <c r="L49" s="919"/>
      <c r="M49" s="979"/>
      <c r="N49" s="913"/>
      <c r="O49" s="295" t="s">
        <v>98</v>
      </c>
      <c r="P49" s="979"/>
      <c r="Q49" s="913"/>
      <c r="R49" s="295" t="s">
        <v>98</v>
      </c>
      <c r="S49" s="979"/>
      <c r="T49" s="913"/>
      <c r="U49" s="295" t="s">
        <v>98</v>
      </c>
      <c r="V49" s="979"/>
      <c r="W49" s="913"/>
      <c r="X49" s="295" t="s">
        <v>98</v>
      </c>
      <c r="Y49" s="979"/>
      <c r="Z49" s="913"/>
      <c r="AA49" s="295" t="s">
        <v>98</v>
      </c>
      <c r="AB49" s="979"/>
      <c r="AC49" s="913"/>
      <c r="AD49" s="295" t="s">
        <v>98</v>
      </c>
      <c r="AE49" s="979"/>
      <c r="AF49" s="913"/>
      <c r="AG49" s="295" t="s">
        <v>98</v>
      </c>
      <c r="AH49" s="979"/>
      <c r="AI49" s="913"/>
      <c r="AJ49" s="295" t="s">
        <v>98</v>
      </c>
      <c r="AK49" s="979"/>
      <c r="AL49" s="913"/>
      <c r="AM49" s="295" t="s">
        <v>98</v>
      </c>
      <c r="AN49" s="979"/>
      <c r="AO49" s="913"/>
      <c r="AP49" s="295" t="s">
        <v>98</v>
      </c>
      <c r="AQ49" s="979"/>
      <c r="AR49" s="913"/>
      <c r="AS49" s="295" t="s">
        <v>98</v>
      </c>
      <c r="AT49" s="979"/>
      <c r="AU49" s="913"/>
      <c r="AV49" s="414" t="s">
        <v>98</v>
      </c>
      <c r="AW49" s="912">
        <f t="shared" ref="AW49:AW56" si="1">M49+P49+S49+V49+Y49+AB49+AE49+AH49+AK49+AN49+AQ49+AT49</f>
        <v>0</v>
      </c>
      <c r="AX49" s="913"/>
      <c r="AY49" s="913"/>
      <c r="AZ49" s="296" t="s">
        <v>98</v>
      </c>
      <c r="BA49" s="293"/>
      <c r="BB49" s="293"/>
      <c r="BC49" s="293"/>
      <c r="BD49" s="293"/>
      <c r="BE49" s="293"/>
    </row>
    <row r="50" spans="1:64" s="294" customFormat="1" ht="21" customHeight="1">
      <c r="A50" s="914" t="s">
        <v>345</v>
      </c>
      <c r="B50" s="915"/>
      <c r="C50" s="915"/>
      <c r="D50" s="915"/>
      <c r="E50" s="915"/>
      <c r="F50" s="915"/>
      <c r="G50" s="915"/>
      <c r="H50" s="915"/>
      <c r="I50" s="915"/>
      <c r="J50" s="915"/>
      <c r="K50" s="915"/>
      <c r="L50" s="916"/>
      <c r="M50" s="979"/>
      <c r="N50" s="913"/>
      <c r="O50" s="295" t="s">
        <v>98</v>
      </c>
      <c r="P50" s="979"/>
      <c r="Q50" s="913"/>
      <c r="R50" s="295" t="s">
        <v>98</v>
      </c>
      <c r="S50" s="979"/>
      <c r="T50" s="913"/>
      <c r="U50" s="295" t="s">
        <v>98</v>
      </c>
      <c r="V50" s="979"/>
      <c r="W50" s="913"/>
      <c r="X50" s="295" t="s">
        <v>98</v>
      </c>
      <c r="Y50" s="979"/>
      <c r="Z50" s="913"/>
      <c r="AA50" s="295" t="s">
        <v>98</v>
      </c>
      <c r="AB50" s="979"/>
      <c r="AC50" s="913"/>
      <c r="AD50" s="295" t="s">
        <v>98</v>
      </c>
      <c r="AE50" s="979"/>
      <c r="AF50" s="913"/>
      <c r="AG50" s="295" t="s">
        <v>98</v>
      </c>
      <c r="AH50" s="979"/>
      <c r="AI50" s="913"/>
      <c r="AJ50" s="295" t="s">
        <v>98</v>
      </c>
      <c r="AK50" s="979"/>
      <c r="AL50" s="913"/>
      <c r="AM50" s="295" t="s">
        <v>98</v>
      </c>
      <c r="AN50" s="979"/>
      <c r="AO50" s="913"/>
      <c r="AP50" s="295" t="s">
        <v>98</v>
      </c>
      <c r="AQ50" s="979"/>
      <c r="AR50" s="913"/>
      <c r="AS50" s="295" t="s">
        <v>98</v>
      </c>
      <c r="AT50" s="979"/>
      <c r="AU50" s="913"/>
      <c r="AV50" s="414" t="s">
        <v>98</v>
      </c>
      <c r="AW50" s="912">
        <f t="shared" si="1"/>
        <v>0</v>
      </c>
      <c r="AX50" s="913"/>
      <c r="AY50" s="913"/>
      <c r="AZ50" s="296" t="s">
        <v>98</v>
      </c>
      <c r="BA50" s="293"/>
      <c r="BB50" s="293"/>
      <c r="BC50" s="293"/>
      <c r="BD50" s="293"/>
      <c r="BE50" s="293"/>
    </row>
    <row r="51" spans="1:64" s="294" customFormat="1" ht="21" customHeight="1" thickBot="1">
      <c r="A51" s="931" t="s">
        <v>346</v>
      </c>
      <c r="B51" s="932"/>
      <c r="C51" s="932"/>
      <c r="D51" s="932"/>
      <c r="E51" s="932"/>
      <c r="F51" s="932"/>
      <c r="G51" s="932"/>
      <c r="H51" s="932"/>
      <c r="I51" s="932"/>
      <c r="J51" s="932"/>
      <c r="K51" s="932"/>
      <c r="L51" s="933"/>
      <c r="M51" s="934"/>
      <c r="N51" s="925"/>
      <c r="O51" s="297" t="s">
        <v>347</v>
      </c>
      <c r="P51" s="934"/>
      <c r="Q51" s="925"/>
      <c r="R51" s="297" t="s">
        <v>347</v>
      </c>
      <c r="S51" s="934"/>
      <c r="T51" s="925"/>
      <c r="U51" s="297" t="s">
        <v>347</v>
      </c>
      <c r="V51" s="934"/>
      <c r="W51" s="925"/>
      <c r="X51" s="297" t="s">
        <v>347</v>
      </c>
      <c r="Y51" s="934"/>
      <c r="Z51" s="925"/>
      <c r="AA51" s="297" t="s">
        <v>347</v>
      </c>
      <c r="AB51" s="934"/>
      <c r="AC51" s="925"/>
      <c r="AD51" s="297" t="s">
        <v>347</v>
      </c>
      <c r="AE51" s="934"/>
      <c r="AF51" s="925"/>
      <c r="AG51" s="297" t="s">
        <v>347</v>
      </c>
      <c r="AH51" s="934"/>
      <c r="AI51" s="925"/>
      <c r="AJ51" s="297" t="s">
        <v>347</v>
      </c>
      <c r="AK51" s="934"/>
      <c r="AL51" s="925"/>
      <c r="AM51" s="297" t="s">
        <v>347</v>
      </c>
      <c r="AN51" s="934"/>
      <c r="AO51" s="925"/>
      <c r="AP51" s="297" t="s">
        <v>347</v>
      </c>
      <c r="AQ51" s="934"/>
      <c r="AR51" s="925"/>
      <c r="AS51" s="297" t="s">
        <v>347</v>
      </c>
      <c r="AT51" s="934"/>
      <c r="AU51" s="925"/>
      <c r="AV51" s="298" t="s">
        <v>347</v>
      </c>
      <c r="AW51" s="924">
        <f t="shared" si="1"/>
        <v>0</v>
      </c>
      <c r="AX51" s="925"/>
      <c r="AY51" s="925"/>
      <c r="AZ51" s="299" t="s">
        <v>347</v>
      </c>
      <c r="BA51" s="293"/>
      <c r="BB51" s="293"/>
      <c r="BC51" s="293"/>
      <c r="BD51" s="293"/>
      <c r="BE51" s="293"/>
    </row>
    <row r="52" spans="1:64" s="294" customFormat="1" ht="21" customHeight="1">
      <c r="A52" s="926" t="s">
        <v>348</v>
      </c>
      <c r="B52" s="927"/>
      <c r="C52" s="927"/>
      <c r="D52" s="927"/>
      <c r="E52" s="927"/>
      <c r="F52" s="927"/>
      <c r="G52" s="927"/>
      <c r="H52" s="927"/>
      <c r="I52" s="927"/>
      <c r="J52" s="927"/>
      <c r="K52" s="927"/>
      <c r="L52" s="928"/>
      <c r="M52" s="980"/>
      <c r="N52" s="921"/>
      <c r="O52" s="300" t="s">
        <v>347</v>
      </c>
      <c r="P52" s="980"/>
      <c r="Q52" s="921"/>
      <c r="R52" s="300" t="s">
        <v>347</v>
      </c>
      <c r="S52" s="980"/>
      <c r="T52" s="921"/>
      <c r="U52" s="300" t="s">
        <v>347</v>
      </c>
      <c r="V52" s="980"/>
      <c r="W52" s="921"/>
      <c r="X52" s="300" t="s">
        <v>347</v>
      </c>
      <c r="Y52" s="980"/>
      <c r="Z52" s="921"/>
      <c r="AA52" s="300" t="s">
        <v>347</v>
      </c>
      <c r="AB52" s="980"/>
      <c r="AC52" s="921"/>
      <c r="AD52" s="300" t="s">
        <v>347</v>
      </c>
      <c r="AE52" s="980"/>
      <c r="AF52" s="921"/>
      <c r="AG52" s="300" t="s">
        <v>347</v>
      </c>
      <c r="AH52" s="980"/>
      <c r="AI52" s="921"/>
      <c r="AJ52" s="300" t="s">
        <v>347</v>
      </c>
      <c r="AK52" s="980"/>
      <c r="AL52" s="921"/>
      <c r="AM52" s="300" t="s">
        <v>347</v>
      </c>
      <c r="AN52" s="980"/>
      <c r="AO52" s="921"/>
      <c r="AP52" s="300" t="s">
        <v>347</v>
      </c>
      <c r="AQ52" s="980"/>
      <c r="AR52" s="921"/>
      <c r="AS52" s="300" t="s">
        <v>347</v>
      </c>
      <c r="AT52" s="980"/>
      <c r="AU52" s="921"/>
      <c r="AV52" s="301" t="s">
        <v>347</v>
      </c>
      <c r="AW52" s="920">
        <f t="shared" si="1"/>
        <v>0</v>
      </c>
      <c r="AX52" s="921"/>
      <c r="AY52" s="921"/>
      <c r="AZ52" s="302" t="s">
        <v>347</v>
      </c>
      <c r="BA52" s="293"/>
      <c r="BB52" s="293"/>
      <c r="BC52" s="293"/>
      <c r="BD52" s="293"/>
      <c r="BE52" s="293"/>
    </row>
    <row r="53" spans="1:64" s="294" customFormat="1" ht="21" customHeight="1" thickBot="1">
      <c r="A53" s="931" t="s">
        <v>349</v>
      </c>
      <c r="B53" s="932"/>
      <c r="C53" s="932"/>
      <c r="D53" s="932"/>
      <c r="E53" s="932"/>
      <c r="F53" s="932"/>
      <c r="G53" s="932"/>
      <c r="H53" s="932"/>
      <c r="I53" s="932"/>
      <c r="J53" s="932"/>
      <c r="K53" s="932"/>
      <c r="L53" s="933"/>
      <c r="M53" s="934">
        <f>M51-M52</f>
        <v>0</v>
      </c>
      <c r="N53" s="925"/>
      <c r="O53" s="297" t="s">
        <v>347</v>
      </c>
      <c r="P53" s="934">
        <f>P51-P52</f>
        <v>0</v>
      </c>
      <c r="Q53" s="925"/>
      <c r="R53" s="297" t="s">
        <v>347</v>
      </c>
      <c r="S53" s="934">
        <f>S51-S52</f>
        <v>0</v>
      </c>
      <c r="T53" s="925"/>
      <c r="U53" s="297" t="s">
        <v>347</v>
      </c>
      <c r="V53" s="934">
        <f>V51-V52</f>
        <v>0</v>
      </c>
      <c r="W53" s="925"/>
      <c r="X53" s="297" t="s">
        <v>347</v>
      </c>
      <c r="Y53" s="934">
        <f>Y51-Y52</f>
        <v>0</v>
      </c>
      <c r="Z53" s="925"/>
      <c r="AA53" s="297" t="s">
        <v>347</v>
      </c>
      <c r="AB53" s="934">
        <f>AB51-AB52</f>
        <v>0</v>
      </c>
      <c r="AC53" s="925"/>
      <c r="AD53" s="297" t="s">
        <v>347</v>
      </c>
      <c r="AE53" s="934">
        <f>AE51-AE52</f>
        <v>0</v>
      </c>
      <c r="AF53" s="925"/>
      <c r="AG53" s="297" t="s">
        <v>347</v>
      </c>
      <c r="AH53" s="934">
        <f>AH51-AH52</f>
        <v>0</v>
      </c>
      <c r="AI53" s="925"/>
      <c r="AJ53" s="297" t="s">
        <v>347</v>
      </c>
      <c r="AK53" s="934">
        <f>AK51-AK52</f>
        <v>0</v>
      </c>
      <c r="AL53" s="925"/>
      <c r="AM53" s="297" t="s">
        <v>347</v>
      </c>
      <c r="AN53" s="934">
        <f>AN51-AN52</f>
        <v>0</v>
      </c>
      <c r="AO53" s="925"/>
      <c r="AP53" s="297" t="s">
        <v>347</v>
      </c>
      <c r="AQ53" s="934">
        <f>AQ51-AQ52</f>
        <v>0</v>
      </c>
      <c r="AR53" s="925"/>
      <c r="AS53" s="297" t="s">
        <v>347</v>
      </c>
      <c r="AT53" s="934">
        <f>AT51-AT52</f>
        <v>0</v>
      </c>
      <c r="AU53" s="925"/>
      <c r="AV53" s="298" t="s">
        <v>347</v>
      </c>
      <c r="AW53" s="924">
        <f t="shared" si="1"/>
        <v>0</v>
      </c>
      <c r="AX53" s="925"/>
      <c r="AY53" s="925"/>
      <c r="AZ53" s="299" t="s">
        <v>347</v>
      </c>
      <c r="BA53" s="293"/>
      <c r="BB53" s="293"/>
      <c r="BC53" s="293"/>
      <c r="BD53" s="293"/>
      <c r="BE53" s="293"/>
    </row>
    <row r="54" spans="1:64" s="294" customFormat="1" ht="32.25" customHeight="1" thickBot="1">
      <c r="A54" s="937" t="s">
        <v>350</v>
      </c>
      <c r="B54" s="938"/>
      <c r="C54" s="938"/>
      <c r="D54" s="938"/>
      <c r="E54" s="938"/>
      <c r="F54" s="938"/>
      <c r="G54" s="938"/>
      <c r="H54" s="938"/>
      <c r="I54" s="938"/>
      <c r="J54" s="938"/>
      <c r="K54" s="938"/>
      <c r="L54" s="939"/>
      <c r="M54" s="981"/>
      <c r="N54" s="890"/>
      <c r="O54" s="303" t="s">
        <v>347</v>
      </c>
      <c r="P54" s="981"/>
      <c r="Q54" s="890"/>
      <c r="R54" s="303" t="s">
        <v>347</v>
      </c>
      <c r="S54" s="981"/>
      <c r="T54" s="890"/>
      <c r="U54" s="303" t="s">
        <v>347</v>
      </c>
      <c r="V54" s="981"/>
      <c r="W54" s="890"/>
      <c r="X54" s="303" t="s">
        <v>347</v>
      </c>
      <c r="Y54" s="981"/>
      <c r="Z54" s="890"/>
      <c r="AA54" s="303" t="s">
        <v>347</v>
      </c>
      <c r="AB54" s="981"/>
      <c r="AC54" s="890"/>
      <c r="AD54" s="303" t="s">
        <v>347</v>
      </c>
      <c r="AE54" s="981"/>
      <c r="AF54" s="890"/>
      <c r="AG54" s="303" t="s">
        <v>347</v>
      </c>
      <c r="AH54" s="981"/>
      <c r="AI54" s="890"/>
      <c r="AJ54" s="303" t="s">
        <v>347</v>
      </c>
      <c r="AK54" s="981"/>
      <c r="AL54" s="890"/>
      <c r="AM54" s="303" t="s">
        <v>347</v>
      </c>
      <c r="AN54" s="981"/>
      <c r="AO54" s="890"/>
      <c r="AP54" s="303" t="s">
        <v>347</v>
      </c>
      <c r="AQ54" s="981"/>
      <c r="AR54" s="890"/>
      <c r="AS54" s="303" t="s">
        <v>347</v>
      </c>
      <c r="AT54" s="981"/>
      <c r="AU54" s="890"/>
      <c r="AV54" s="304" t="s">
        <v>347</v>
      </c>
      <c r="AW54" s="889">
        <f t="shared" si="1"/>
        <v>0</v>
      </c>
      <c r="AX54" s="890"/>
      <c r="AY54" s="890"/>
      <c r="AZ54" s="305" t="s">
        <v>347</v>
      </c>
      <c r="BA54" s="293"/>
      <c r="BB54" s="293"/>
      <c r="BC54" s="293"/>
      <c r="BD54" s="293"/>
      <c r="BE54" s="293"/>
    </row>
    <row r="55" spans="1:64" s="294" customFormat="1" ht="32.25" customHeight="1" thickBot="1">
      <c r="A55" s="942" t="s">
        <v>351</v>
      </c>
      <c r="B55" s="943"/>
      <c r="C55" s="943"/>
      <c r="D55" s="943"/>
      <c r="E55" s="943"/>
      <c r="F55" s="943"/>
      <c r="G55" s="943"/>
      <c r="H55" s="943"/>
      <c r="I55" s="943"/>
      <c r="J55" s="943"/>
      <c r="K55" s="943"/>
      <c r="L55" s="943"/>
      <c r="M55" s="981"/>
      <c r="N55" s="890"/>
      <c r="O55" s="303" t="s">
        <v>347</v>
      </c>
      <c r="P55" s="981"/>
      <c r="Q55" s="890"/>
      <c r="R55" s="303" t="s">
        <v>347</v>
      </c>
      <c r="S55" s="981"/>
      <c r="T55" s="890"/>
      <c r="U55" s="303" t="s">
        <v>347</v>
      </c>
      <c r="V55" s="981"/>
      <c r="W55" s="890"/>
      <c r="X55" s="303" t="s">
        <v>347</v>
      </c>
      <c r="Y55" s="981"/>
      <c r="Z55" s="890"/>
      <c r="AA55" s="303" t="s">
        <v>347</v>
      </c>
      <c r="AB55" s="981"/>
      <c r="AC55" s="890"/>
      <c r="AD55" s="303" t="s">
        <v>347</v>
      </c>
      <c r="AE55" s="981"/>
      <c r="AF55" s="890"/>
      <c r="AG55" s="303" t="s">
        <v>347</v>
      </c>
      <c r="AH55" s="981"/>
      <c r="AI55" s="890"/>
      <c r="AJ55" s="303" t="s">
        <v>347</v>
      </c>
      <c r="AK55" s="981"/>
      <c r="AL55" s="890"/>
      <c r="AM55" s="303" t="s">
        <v>347</v>
      </c>
      <c r="AN55" s="981"/>
      <c r="AO55" s="890"/>
      <c r="AP55" s="303" t="s">
        <v>347</v>
      </c>
      <c r="AQ55" s="981"/>
      <c r="AR55" s="890"/>
      <c r="AS55" s="303" t="s">
        <v>347</v>
      </c>
      <c r="AT55" s="981"/>
      <c r="AU55" s="890"/>
      <c r="AV55" s="304" t="s">
        <v>347</v>
      </c>
      <c r="AW55" s="889">
        <f t="shared" si="1"/>
        <v>0</v>
      </c>
      <c r="AX55" s="890"/>
      <c r="AY55" s="890"/>
      <c r="AZ55" s="305" t="s">
        <v>347</v>
      </c>
      <c r="BA55" s="293"/>
      <c r="BB55" s="293"/>
      <c r="BC55" s="293"/>
      <c r="BD55" s="293"/>
      <c r="BE55" s="293"/>
    </row>
    <row r="56" spans="1:64" s="294" customFormat="1" ht="21" customHeight="1" thickBot="1">
      <c r="A56" s="942" t="s">
        <v>391</v>
      </c>
      <c r="B56" s="943"/>
      <c r="C56" s="943"/>
      <c r="D56" s="943"/>
      <c r="E56" s="943"/>
      <c r="F56" s="943"/>
      <c r="G56" s="943"/>
      <c r="H56" s="943"/>
      <c r="I56" s="943"/>
      <c r="J56" s="943"/>
      <c r="K56" s="943"/>
      <c r="L56" s="943"/>
      <c r="M56" s="981"/>
      <c r="N56" s="890"/>
      <c r="O56" s="303" t="s">
        <v>347</v>
      </c>
      <c r="P56" s="981"/>
      <c r="Q56" s="890"/>
      <c r="R56" s="303" t="s">
        <v>347</v>
      </c>
      <c r="S56" s="981"/>
      <c r="T56" s="890"/>
      <c r="U56" s="303" t="s">
        <v>347</v>
      </c>
      <c r="V56" s="981"/>
      <c r="W56" s="890"/>
      <c r="X56" s="303" t="s">
        <v>347</v>
      </c>
      <c r="Y56" s="981"/>
      <c r="Z56" s="890"/>
      <c r="AA56" s="303" t="s">
        <v>347</v>
      </c>
      <c r="AB56" s="981"/>
      <c r="AC56" s="890"/>
      <c r="AD56" s="303" t="s">
        <v>347</v>
      </c>
      <c r="AE56" s="981"/>
      <c r="AF56" s="890"/>
      <c r="AG56" s="303" t="s">
        <v>347</v>
      </c>
      <c r="AH56" s="981"/>
      <c r="AI56" s="890"/>
      <c r="AJ56" s="303" t="s">
        <v>347</v>
      </c>
      <c r="AK56" s="981"/>
      <c r="AL56" s="890"/>
      <c r="AM56" s="303" t="s">
        <v>347</v>
      </c>
      <c r="AN56" s="981"/>
      <c r="AO56" s="890"/>
      <c r="AP56" s="303" t="s">
        <v>347</v>
      </c>
      <c r="AQ56" s="981"/>
      <c r="AR56" s="890"/>
      <c r="AS56" s="303" t="s">
        <v>347</v>
      </c>
      <c r="AT56" s="981"/>
      <c r="AU56" s="890"/>
      <c r="AV56" s="304" t="s">
        <v>347</v>
      </c>
      <c r="AW56" s="889">
        <f t="shared" si="1"/>
        <v>0</v>
      </c>
      <c r="AX56" s="890"/>
      <c r="AY56" s="890"/>
      <c r="AZ56" s="305" t="s">
        <v>347</v>
      </c>
      <c r="BA56" s="293"/>
      <c r="BB56" s="293"/>
      <c r="BC56" s="293"/>
      <c r="BD56" s="293"/>
      <c r="BE56" s="293"/>
    </row>
    <row r="57" spans="1:64" s="294" customFormat="1" ht="21" customHeight="1">
      <c r="A57" s="411" t="s">
        <v>352</v>
      </c>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3"/>
      <c r="AP57" s="293"/>
      <c r="AQ57" s="293"/>
      <c r="AR57" s="293"/>
      <c r="AS57" s="293"/>
      <c r="AT57" s="293"/>
      <c r="AU57" s="293"/>
      <c r="AV57" s="293"/>
      <c r="AW57" s="293"/>
      <c r="AX57" s="293"/>
      <c r="AY57" s="293"/>
      <c r="AZ57" s="293"/>
      <c r="BA57" s="293"/>
      <c r="BB57" s="293"/>
      <c r="BC57" s="293"/>
      <c r="BD57" s="293"/>
      <c r="BE57" s="293"/>
    </row>
    <row r="58" spans="1:64" s="294" customFormat="1" ht="27" customHeight="1">
      <c r="A58" s="306" t="s">
        <v>353</v>
      </c>
      <c r="B58" s="414"/>
      <c r="C58" s="414"/>
      <c r="D58" s="414"/>
      <c r="E58" s="414"/>
      <c r="F58" s="414"/>
      <c r="G58" s="414"/>
      <c r="H58" s="414"/>
      <c r="I58" s="295"/>
      <c r="J58" s="307" t="s">
        <v>354</v>
      </c>
      <c r="K58" s="940">
        <f>AW49</f>
        <v>0</v>
      </c>
      <c r="L58" s="940"/>
      <c r="M58" s="940"/>
      <c r="N58" s="940"/>
      <c r="O58" s="412" t="s">
        <v>355</v>
      </c>
      <c r="P58" s="295" t="s">
        <v>98</v>
      </c>
      <c r="Q58" s="411" t="s">
        <v>392</v>
      </c>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3"/>
      <c r="AX58" s="293"/>
      <c r="AY58" s="293"/>
      <c r="AZ58" s="293"/>
      <c r="BA58" s="293"/>
      <c r="BB58" s="293"/>
      <c r="BC58" s="293"/>
      <c r="BD58" s="293"/>
      <c r="BE58" s="293"/>
      <c r="BF58" s="293"/>
      <c r="BG58" s="293"/>
      <c r="BH58" s="293"/>
      <c r="BI58" s="293"/>
      <c r="BJ58" s="293"/>
      <c r="BK58" s="293"/>
      <c r="BL58" s="293"/>
    </row>
    <row r="59" spans="1:64" s="294" customFormat="1" ht="27" customHeight="1">
      <c r="A59" s="941" t="s">
        <v>357</v>
      </c>
      <c r="B59" s="915"/>
      <c r="C59" s="915"/>
      <c r="D59" s="915"/>
      <c r="E59" s="915"/>
      <c r="F59" s="915"/>
      <c r="G59" s="915"/>
      <c r="H59" s="915"/>
      <c r="I59" s="916"/>
      <c r="J59" s="307" t="s">
        <v>354</v>
      </c>
      <c r="K59" s="940">
        <f>AW50</f>
        <v>0</v>
      </c>
      <c r="L59" s="940"/>
      <c r="M59" s="940"/>
      <c r="N59" s="940"/>
      <c r="O59" s="412" t="s">
        <v>355</v>
      </c>
      <c r="P59" s="295" t="s">
        <v>98</v>
      </c>
      <c r="Q59" s="416" t="s">
        <v>393</v>
      </c>
      <c r="R59" s="293"/>
      <c r="S59" s="293"/>
      <c r="T59" s="293"/>
      <c r="U59" s="293"/>
      <c r="V59" s="293"/>
      <c r="W59" s="293"/>
      <c r="X59" s="293"/>
      <c r="Y59" s="293"/>
      <c r="Z59" s="293"/>
      <c r="AA59" s="293"/>
      <c r="AB59" s="293"/>
      <c r="AC59" s="293"/>
      <c r="AD59" s="293"/>
      <c r="AE59" s="293"/>
      <c r="AF59" s="293"/>
      <c r="AG59" s="293"/>
      <c r="AH59" s="293"/>
      <c r="AI59" s="293"/>
      <c r="AJ59" s="416"/>
      <c r="AK59" s="293"/>
      <c r="AL59" s="293"/>
      <c r="AM59" s="293"/>
      <c r="AN59" s="293"/>
      <c r="AO59" s="293"/>
      <c r="AP59" s="293"/>
      <c r="AQ59" s="293"/>
      <c r="AR59" s="293"/>
      <c r="AS59" s="293"/>
      <c r="AT59" s="293"/>
      <c r="AU59" s="293"/>
      <c r="AV59" s="293"/>
      <c r="AW59" s="293"/>
      <c r="AX59" s="293"/>
      <c r="AY59" s="293"/>
      <c r="AZ59" s="293"/>
      <c r="BA59" s="293"/>
      <c r="BB59" s="293"/>
      <c r="BC59" s="293"/>
      <c r="BD59" s="293"/>
      <c r="BE59" s="293"/>
      <c r="BF59" s="293"/>
      <c r="BG59" s="293"/>
      <c r="BH59" s="293"/>
      <c r="BI59" s="293"/>
    </row>
    <row r="60" spans="1:64" s="294" customFormat="1" ht="27" customHeight="1">
      <c r="A60" s="306" t="s">
        <v>359</v>
      </c>
      <c r="B60" s="414"/>
      <c r="C60" s="414"/>
      <c r="D60" s="414"/>
      <c r="E60" s="414"/>
      <c r="F60" s="414"/>
      <c r="G60" s="414"/>
      <c r="H60" s="414"/>
      <c r="I60" s="295"/>
      <c r="J60" s="307" t="s">
        <v>354</v>
      </c>
      <c r="K60" s="940">
        <f>AW51</f>
        <v>0</v>
      </c>
      <c r="L60" s="940"/>
      <c r="M60" s="940"/>
      <c r="N60" s="940"/>
      <c r="O60" s="412" t="s">
        <v>355</v>
      </c>
      <c r="P60" s="295" t="s">
        <v>5</v>
      </c>
      <c r="Q60" s="415" t="s">
        <v>394</v>
      </c>
      <c r="R60" s="293"/>
      <c r="S60" s="293"/>
      <c r="T60" s="293"/>
      <c r="U60" s="293"/>
      <c r="V60" s="293"/>
      <c r="W60" s="293"/>
      <c r="X60" s="293"/>
      <c r="Y60" s="293"/>
      <c r="Z60" s="308"/>
      <c r="AA60" s="308"/>
      <c r="AB60" s="411"/>
      <c r="AC60" s="411"/>
      <c r="AD60" s="293"/>
      <c r="AE60" s="293"/>
      <c r="AF60" s="293"/>
      <c r="AG60" s="293"/>
      <c r="AH60" s="293"/>
      <c r="AI60" s="293"/>
      <c r="AJ60" s="416"/>
      <c r="AK60" s="293"/>
      <c r="AL60" s="293"/>
      <c r="AM60" s="293"/>
      <c r="AN60" s="293"/>
      <c r="AO60" s="293"/>
      <c r="AP60" s="293"/>
      <c r="AQ60" s="293"/>
      <c r="AR60" s="293"/>
      <c r="AS60" s="293"/>
      <c r="AT60" s="293"/>
      <c r="AU60" s="293"/>
      <c r="AV60" s="293"/>
      <c r="AW60" s="293"/>
      <c r="AX60" s="293"/>
      <c r="AY60" s="293"/>
      <c r="AZ60" s="293"/>
      <c r="BA60" s="293"/>
      <c r="BB60" s="293"/>
      <c r="BC60" s="293"/>
      <c r="BD60" s="293"/>
      <c r="BE60" s="293"/>
      <c r="BF60" s="293"/>
    </row>
    <row r="61" spans="1:64" s="294" customFormat="1" ht="27" customHeight="1">
      <c r="A61" s="944" t="s">
        <v>361</v>
      </c>
      <c r="B61" s="945"/>
      <c r="C61" s="945"/>
      <c r="D61" s="945"/>
      <c r="E61" s="945"/>
      <c r="F61" s="945"/>
      <c r="G61" s="945"/>
      <c r="H61" s="945"/>
      <c r="I61" s="946"/>
      <c r="J61" s="307" t="s">
        <v>354</v>
      </c>
      <c r="K61" s="974" t="e">
        <f>ROUNDUP(K60/K58,1)</f>
        <v>#DIV/0!</v>
      </c>
      <c r="L61" s="974"/>
      <c r="M61" s="974"/>
      <c r="N61" s="974"/>
      <c r="O61" s="412" t="s">
        <v>355</v>
      </c>
      <c r="P61" s="295" t="s">
        <v>5</v>
      </c>
      <c r="Q61" s="415" t="s">
        <v>395</v>
      </c>
      <c r="R61" s="416"/>
      <c r="S61" s="416"/>
      <c r="T61" s="416"/>
      <c r="U61" s="416"/>
      <c r="V61" s="416"/>
      <c r="W61" s="416"/>
      <c r="X61" s="416"/>
      <c r="Y61" s="416"/>
      <c r="Z61" s="323"/>
      <c r="AA61" s="324"/>
      <c r="AB61" s="324"/>
      <c r="AC61" s="324"/>
      <c r="AD61" s="324"/>
      <c r="AE61" s="323"/>
      <c r="AF61" s="416"/>
      <c r="AG61" s="416"/>
      <c r="AH61" s="416"/>
      <c r="AI61" s="416"/>
      <c r="AJ61" s="416"/>
      <c r="AK61" s="416"/>
      <c r="AL61" s="416"/>
      <c r="AM61" s="416"/>
      <c r="AN61" s="416"/>
      <c r="AO61" s="416"/>
      <c r="AP61" s="293"/>
      <c r="AQ61" s="293"/>
      <c r="AR61" s="293"/>
      <c r="AS61" s="293"/>
      <c r="AT61" s="293"/>
      <c r="AU61" s="293"/>
      <c r="AV61" s="293"/>
      <c r="AW61" s="293"/>
      <c r="AX61" s="293"/>
      <c r="AY61" s="293"/>
      <c r="AZ61" s="293"/>
      <c r="BA61" s="293"/>
      <c r="BB61" s="293"/>
      <c r="BC61" s="293"/>
      <c r="BD61" s="293"/>
      <c r="BE61" s="293"/>
      <c r="BF61" s="293"/>
    </row>
    <row r="62" spans="1:64" s="294" customFormat="1" ht="27.75" customHeight="1">
      <c r="A62" s="306" t="s">
        <v>363</v>
      </c>
      <c r="B62" s="414"/>
      <c r="C62" s="414"/>
      <c r="D62" s="414"/>
      <c r="E62" s="414"/>
      <c r="F62" s="414"/>
      <c r="G62" s="414"/>
      <c r="H62" s="414"/>
      <c r="I62" s="295"/>
      <c r="J62" s="307" t="s">
        <v>354</v>
      </c>
      <c r="K62" s="974" t="e">
        <f>ROUNDUP(AW52/K59,1)</f>
        <v>#DIV/0!</v>
      </c>
      <c r="L62" s="974"/>
      <c r="M62" s="974"/>
      <c r="N62" s="974"/>
      <c r="O62" s="412" t="s">
        <v>355</v>
      </c>
      <c r="P62" s="295" t="s">
        <v>5</v>
      </c>
      <c r="Q62" s="962" t="s">
        <v>396</v>
      </c>
      <c r="R62" s="963"/>
      <c r="S62" s="963"/>
      <c r="T62" s="963"/>
      <c r="U62" s="963"/>
      <c r="V62" s="963"/>
      <c r="W62" s="963"/>
      <c r="X62" s="963"/>
      <c r="Y62" s="963"/>
      <c r="Z62" s="963"/>
      <c r="AA62" s="963"/>
      <c r="AB62" s="963"/>
      <c r="AC62" s="963"/>
      <c r="AD62" s="963"/>
      <c r="AE62" s="963"/>
      <c r="AF62" s="963"/>
      <c r="AG62" s="963"/>
      <c r="AH62" s="963"/>
      <c r="AI62" s="963"/>
      <c r="AJ62" s="963"/>
      <c r="AK62" s="963"/>
      <c r="AL62" s="963"/>
      <c r="AM62" s="963"/>
      <c r="AN62" s="963"/>
      <c r="AO62" s="963"/>
      <c r="AP62" s="963"/>
      <c r="AQ62" s="411"/>
      <c r="AR62" s="411"/>
      <c r="AS62" s="411"/>
      <c r="AT62" s="411"/>
      <c r="AU62" s="411"/>
      <c r="AV62" s="411"/>
      <c r="AW62" s="411"/>
      <c r="AX62" s="411"/>
      <c r="AY62" s="411"/>
      <c r="AZ62" s="411"/>
      <c r="BA62" s="411"/>
      <c r="BB62" s="293"/>
      <c r="BC62" s="293"/>
      <c r="BD62" s="293"/>
      <c r="BE62" s="293"/>
    </row>
    <row r="63" spans="1:64" s="294" customFormat="1" ht="31.5" customHeight="1">
      <c r="A63" s="944" t="s">
        <v>365</v>
      </c>
      <c r="B63" s="915"/>
      <c r="C63" s="915"/>
      <c r="D63" s="915"/>
      <c r="E63" s="915"/>
      <c r="F63" s="915"/>
      <c r="G63" s="915"/>
      <c r="H63" s="915"/>
      <c r="I63" s="916"/>
      <c r="J63" s="307" t="s">
        <v>354</v>
      </c>
      <c r="K63" s="974" t="e">
        <f>ROUNDUP(AW53/K58,1)</f>
        <v>#DIV/0!</v>
      </c>
      <c r="L63" s="974"/>
      <c r="M63" s="974"/>
      <c r="N63" s="974"/>
      <c r="O63" s="412" t="s">
        <v>355</v>
      </c>
      <c r="P63" s="295" t="s">
        <v>5</v>
      </c>
      <c r="Q63" s="962" t="s">
        <v>397</v>
      </c>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411"/>
      <c r="AS63" s="411"/>
      <c r="AT63" s="411"/>
      <c r="AU63" s="411"/>
      <c r="AV63" s="411"/>
      <c r="AW63" s="411"/>
      <c r="AX63" s="411"/>
      <c r="AY63" s="411"/>
      <c r="AZ63" s="411"/>
      <c r="BA63" s="411"/>
      <c r="BB63" s="293"/>
      <c r="BC63" s="293"/>
      <c r="BD63" s="293"/>
      <c r="BE63" s="293"/>
    </row>
    <row r="64" spans="1:64" s="294" customFormat="1" ht="33" customHeight="1">
      <c r="A64" s="985" t="s">
        <v>398</v>
      </c>
      <c r="B64" s="986"/>
      <c r="C64" s="986"/>
      <c r="D64" s="986"/>
      <c r="E64" s="986"/>
      <c r="F64" s="986"/>
      <c r="G64" s="986"/>
      <c r="H64" s="986"/>
      <c r="I64" s="987"/>
      <c r="J64" s="307" t="s">
        <v>354</v>
      </c>
      <c r="K64" s="974" t="e">
        <f>K61/6</f>
        <v>#DIV/0!</v>
      </c>
      <c r="L64" s="974"/>
      <c r="M64" s="974"/>
      <c r="N64" s="974"/>
      <c r="O64" s="412" t="s">
        <v>355</v>
      </c>
      <c r="P64" s="295" t="s">
        <v>5</v>
      </c>
      <c r="Q64" s="962" t="s">
        <v>399</v>
      </c>
      <c r="R64" s="963"/>
      <c r="S64" s="963"/>
      <c r="T64" s="963"/>
      <c r="U64" s="963"/>
      <c r="V64" s="963"/>
      <c r="W64" s="963"/>
      <c r="X64" s="963"/>
      <c r="Y64" s="963"/>
      <c r="Z64" s="963"/>
      <c r="AA64" s="963"/>
      <c r="AB64" s="963"/>
      <c r="AC64" s="963"/>
      <c r="AD64" s="963"/>
      <c r="AE64" s="963"/>
      <c r="AF64" s="963"/>
      <c r="AG64" s="963"/>
      <c r="AH64" s="963"/>
      <c r="AI64" s="963"/>
      <c r="AJ64" s="963"/>
      <c r="AK64" s="411"/>
      <c r="AL64" s="411"/>
      <c r="AM64" s="411"/>
      <c r="AN64" s="411"/>
      <c r="AO64" s="411"/>
      <c r="AP64" s="411"/>
      <c r="AQ64" s="411"/>
      <c r="AR64" s="411"/>
      <c r="AS64" s="411"/>
      <c r="AT64" s="411"/>
      <c r="AU64" s="411"/>
      <c r="AV64" s="411"/>
      <c r="AW64" s="411"/>
      <c r="AX64" s="411"/>
      <c r="AY64" s="411"/>
      <c r="AZ64" s="411"/>
      <c r="BA64" s="411"/>
      <c r="BB64" s="293"/>
      <c r="BC64" s="293"/>
      <c r="BD64" s="293"/>
      <c r="BE64" s="293"/>
    </row>
    <row r="65" spans="1:57" s="294" customFormat="1" ht="30.75" customHeight="1">
      <c r="A65" s="982" t="s">
        <v>400</v>
      </c>
      <c r="B65" s="983"/>
      <c r="C65" s="983"/>
      <c r="D65" s="983"/>
      <c r="E65" s="983"/>
      <c r="F65" s="983"/>
      <c r="G65" s="983"/>
      <c r="H65" s="983"/>
      <c r="I65" s="984"/>
      <c r="J65" s="307" t="s">
        <v>354</v>
      </c>
      <c r="K65" s="974" t="e">
        <f>(K62/10)+(K63/6)</f>
        <v>#DIV/0!</v>
      </c>
      <c r="L65" s="974"/>
      <c r="M65" s="974"/>
      <c r="N65" s="974"/>
      <c r="O65" s="412" t="s">
        <v>355</v>
      </c>
      <c r="P65" s="295" t="s">
        <v>5</v>
      </c>
      <c r="Q65" s="962" t="s">
        <v>401</v>
      </c>
      <c r="R65" s="963"/>
      <c r="S65" s="963"/>
      <c r="T65" s="963"/>
      <c r="U65" s="963"/>
      <c r="V65" s="963"/>
      <c r="W65" s="963"/>
      <c r="X65" s="963"/>
      <c r="Y65" s="963"/>
      <c r="Z65" s="963"/>
      <c r="AA65" s="963"/>
      <c r="AB65" s="963"/>
      <c r="AC65" s="963"/>
      <c r="AD65" s="963"/>
      <c r="AE65" s="963"/>
      <c r="AF65" s="963"/>
      <c r="AG65" s="963"/>
      <c r="AH65" s="963"/>
      <c r="AI65" s="963"/>
      <c r="AJ65" s="963"/>
      <c r="AK65" s="411"/>
      <c r="AL65" s="411"/>
      <c r="AM65" s="411"/>
      <c r="AN65" s="411"/>
      <c r="AO65" s="411"/>
      <c r="AP65" s="411"/>
      <c r="AQ65" s="411"/>
      <c r="AR65" s="411"/>
      <c r="AS65" s="411"/>
      <c r="AT65" s="411"/>
      <c r="AU65" s="411"/>
      <c r="AV65" s="411"/>
      <c r="AW65" s="411"/>
      <c r="AX65" s="411"/>
      <c r="AY65" s="411"/>
      <c r="AZ65" s="411"/>
      <c r="BA65" s="411"/>
      <c r="BB65" s="293"/>
      <c r="BC65" s="293"/>
      <c r="BD65" s="293"/>
      <c r="BE65" s="293"/>
    </row>
    <row r="66" spans="1:57" s="294" customFormat="1" ht="46.5" customHeight="1">
      <c r="A66" s="982" t="s">
        <v>402</v>
      </c>
      <c r="B66" s="983"/>
      <c r="C66" s="983"/>
      <c r="D66" s="983"/>
      <c r="E66" s="983"/>
      <c r="F66" s="983"/>
      <c r="G66" s="983"/>
      <c r="H66" s="983"/>
      <c r="I66" s="984"/>
      <c r="J66" s="307" t="s">
        <v>354</v>
      </c>
      <c r="K66" s="974" t="str">
        <f>IF(M46="就労移行支援",K61/6,IF(OR(M46="認定就労移行支援",M46="就労継続支援Ａ型",M46="就労継続支援Ｂ型"),K61/10,""))</f>
        <v/>
      </c>
      <c r="L66" s="974"/>
      <c r="M66" s="974"/>
      <c r="N66" s="974"/>
      <c r="O66" s="412" t="s">
        <v>355</v>
      </c>
      <c r="P66" s="295" t="s">
        <v>5</v>
      </c>
      <c r="Q66" s="964" t="s">
        <v>403</v>
      </c>
      <c r="R66" s="965"/>
      <c r="S66" s="965"/>
      <c r="T66" s="965"/>
      <c r="U66" s="965"/>
      <c r="V66" s="965"/>
      <c r="W66" s="965"/>
      <c r="X66" s="965"/>
      <c r="Y66" s="965"/>
      <c r="Z66" s="965"/>
      <c r="AA66" s="965"/>
      <c r="AB66" s="965"/>
      <c r="AC66" s="965"/>
      <c r="AD66" s="965"/>
      <c r="AE66" s="965"/>
      <c r="AF66" s="965"/>
      <c r="AG66" s="965"/>
      <c r="AH66" s="965"/>
      <c r="AI66" s="965"/>
      <c r="AJ66" s="965"/>
      <c r="AK66" s="965"/>
      <c r="AL66" s="965"/>
      <c r="AM66" s="965"/>
      <c r="AN66" s="965"/>
      <c r="AO66" s="965"/>
      <c r="AP66" s="965"/>
      <c r="AQ66" s="965"/>
      <c r="AR66" s="965"/>
      <c r="AS66" s="965"/>
      <c r="AT66" s="965"/>
      <c r="AU66" s="965"/>
      <c r="AV66" s="965"/>
      <c r="AW66" s="965"/>
      <c r="AX66" s="965"/>
      <c r="AY66" s="965"/>
      <c r="AZ66" s="965"/>
      <c r="BA66" s="965"/>
      <c r="BB66" s="293"/>
      <c r="BC66" s="293"/>
      <c r="BD66" s="293"/>
      <c r="BE66" s="293"/>
    </row>
    <row r="67" spans="1:57" s="294" customFormat="1" ht="33" customHeight="1">
      <c r="A67" s="982" t="s">
        <v>404</v>
      </c>
      <c r="B67" s="983"/>
      <c r="C67" s="983"/>
      <c r="D67" s="983"/>
      <c r="E67" s="983"/>
      <c r="F67" s="983"/>
      <c r="G67" s="983"/>
      <c r="H67" s="983"/>
      <c r="I67" s="984"/>
      <c r="J67" s="307" t="s">
        <v>354</v>
      </c>
      <c r="K67" s="974" t="e">
        <f>K61/15</f>
        <v>#DIV/0!</v>
      </c>
      <c r="L67" s="974"/>
      <c r="M67" s="974"/>
      <c r="N67" s="974"/>
      <c r="O67" s="412" t="s">
        <v>355</v>
      </c>
      <c r="P67" s="295" t="s">
        <v>5</v>
      </c>
      <c r="Q67" s="964" t="s">
        <v>405</v>
      </c>
      <c r="R67" s="965"/>
      <c r="S67" s="965"/>
      <c r="T67" s="965"/>
      <c r="U67" s="965"/>
      <c r="V67" s="965"/>
      <c r="W67" s="965"/>
      <c r="X67" s="965"/>
      <c r="Y67" s="965"/>
      <c r="Z67" s="965"/>
      <c r="AA67" s="965"/>
      <c r="AB67" s="965"/>
      <c r="AC67" s="965"/>
      <c r="AD67" s="965"/>
      <c r="AE67" s="965"/>
      <c r="AF67" s="965"/>
      <c r="AG67" s="965"/>
      <c r="AH67" s="965"/>
      <c r="AI67" s="965"/>
      <c r="AJ67" s="965"/>
      <c r="AK67" s="965"/>
      <c r="AL67" s="965"/>
      <c r="AM67" s="965"/>
      <c r="AN67" s="965"/>
      <c r="AO67" s="965"/>
      <c r="AP67" s="965"/>
      <c r="AQ67" s="965"/>
      <c r="AR67" s="965"/>
      <c r="AS67" s="965"/>
      <c r="AT67" s="965"/>
      <c r="AU67" s="965"/>
      <c r="AV67" s="965"/>
      <c r="AW67" s="965"/>
      <c r="AX67" s="965"/>
      <c r="AY67" s="965"/>
      <c r="AZ67" s="965"/>
      <c r="BA67" s="965"/>
      <c r="BB67" s="293"/>
      <c r="BC67" s="293"/>
      <c r="BD67" s="293"/>
      <c r="BE67" s="293"/>
    </row>
    <row r="68" spans="1:57" s="294" customFormat="1" ht="45" customHeight="1">
      <c r="A68" s="944" t="s">
        <v>547</v>
      </c>
      <c r="B68" s="915"/>
      <c r="C68" s="915"/>
      <c r="D68" s="915"/>
      <c r="E68" s="915"/>
      <c r="F68" s="915"/>
      <c r="G68" s="915"/>
      <c r="H68" s="915"/>
      <c r="I68" s="916"/>
      <c r="J68" s="307" t="s">
        <v>354</v>
      </c>
      <c r="K68" s="974" t="e">
        <f>K61/6</f>
        <v>#DIV/0!</v>
      </c>
      <c r="L68" s="974"/>
      <c r="M68" s="974"/>
      <c r="N68" s="974"/>
      <c r="O68" s="412" t="s">
        <v>355</v>
      </c>
      <c r="P68" s="295" t="s">
        <v>5</v>
      </c>
      <c r="Q68" s="962" t="s">
        <v>548</v>
      </c>
      <c r="R68" s="963"/>
      <c r="S68" s="963"/>
      <c r="T68" s="963"/>
      <c r="U68" s="963"/>
      <c r="V68" s="963"/>
      <c r="W68" s="963"/>
      <c r="X68" s="963"/>
      <c r="Y68" s="963"/>
      <c r="Z68" s="963"/>
      <c r="AA68" s="963"/>
      <c r="AB68" s="963"/>
      <c r="AC68" s="977" t="s">
        <v>545</v>
      </c>
      <c r="AD68" s="977"/>
      <c r="AE68" s="977"/>
      <c r="AF68" s="977"/>
      <c r="AG68" s="977"/>
      <c r="AH68" s="977"/>
      <c r="AI68" s="977"/>
      <c r="AJ68" s="977"/>
      <c r="AK68" s="977"/>
      <c r="AL68" s="978" t="e">
        <f>K61/7.5</f>
        <v>#DIV/0!</v>
      </c>
      <c r="AM68" s="978"/>
      <c r="AN68" s="978"/>
      <c r="AO68" s="978"/>
      <c r="AP68" s="978"/>
      <c r="AQ68" s="978"/>
      <c r="AR68" s="978"/>
      <c r="AS68" s="962" t="s">
        <v>546</v>
      </c>
      <c r="AT68" s="963"/>
      <c r="AU68" s="963"/>
      <c r="AV68" s="963"/>
      <c r="AW68" s="963"/>
      <c r="AX68" s="963"/>
      <c r="AY68" s="963"/>
      <c r="AZ68" s="963"/>
      <c r="BA68" s="963"/>
      <c r="BB68" s="293"/>
      <c r="BC68" s="293"/>
      <c r="BD68" s="293"/>
      <c r="BE68" s="293"/>
    </row>
    <row r="69" spans="1:57" s="294" customFormat="1" ht="30" customHeight="1">
      <c r="A69" s="944" t="s">
        <v>375</v>
      </c>
      <c r="B69" s="915"/>
      <c r="C69" s="915"/>
      <c r="D69" s="915"/>
      <c r="E69" s="915"/>
      <c r="F69" s="915"/>
      <c r="G69" s="915"/>
      <c r="H69" s="915"/>
      <c r="I69" s="916"/>
      <c r="J69" s="307" t="s">
        <v>354</v>
      </c>
      <c r="K69" s="974">
        <f>AW54</f>
        <v>0</v>
      </c>
      <c r="L69" s="974"/>
      <c r="M69" s="974"/>
      <c r="N69" s="974"/>
      <c r="O69" s="412" t="s">
        <v>355</v>
      </c>
      <c r="P69" s="295" t="s">
        <v>5</v>
      </c>
      <c r="Q69" s="962" t="s">
        <v>406</v>
      </c>
      <c r="R69" s="963"/>
      <c r="S69" s="963"/>
      <c r="T69" s="963"/>
      <c r="U69" s="963"/>
      <c r="V69" s="963"/>
      <c r="W69" s="963"/>
      <c r="X69" s="963"/>
      <c r="Y69" s="963"/>
      <c r="Z69" s="963"/>
      <c r="AA69" s="963"/>
      <c r="AB69" s="314"/>
      <c r="AC69" s="977"/>
      <c r="AD69" s="977"/>
      <c r="AE69" s="977"/>
      <c r="AF69" s="977"/>
      <c r="AG69" s="977"/>
      <c r="AH69" s="977"/>
      <c r="AI69" s="977"/>
      <c r="AJ69" s="977"/>
      <c r="AK69" s="977"/>
      <c r="AL69" s="978"/>
      <c r="AM69" s="978"/>
      <c r="AN69" s="978"/>
      <c r="AO69" s="978"/>
      <c r="AP69" s="978"/>
      <c r="AQ69" s="978"/>
      <c r="AR69" s="978"/>
      <c r="AS69" s="962"/>
      <c r="AT69" s="963"/>
      <c r="AU69" s="963"/>
      <c r="AV69" s="963"/>
      <c r="AW69" s="963"/>
      <c r="AX69" s="963"/>
      <c r="AY69" s="963"/>
      <c r="AZ69" s="963"/>
      <c r="BA69" s="963"/>
      <c r="BB69" s="293"/>
      <c r="BC69" s="293"/>
      <c r="BD69" s="293"/>
      <c r="BE69" s="293"/>
    </row>
    <row r="70" spans="1:57" s="294" customFormat="1" ht="21" customHeight="1">
      <c r="A70" s="411" t="s">
        <v>407</v>
      </c>
      <c r="B70" s="411"/>
      <c r="C70" s="411"/>
      <c r="D70" s="411"/>
      <c r="E70" s="411"/>
      <c r="F70" s="411"/>
      <c r="G70" s="411"/>
      <c r="H70" s="411"/>
      <c r="I70" s="411"/>
      <c r="J70" s="309"/>
      <c r="K70" s="313"/>
      <c r="L70" s="313"/>
      <c r="M70" s="313"/>
      <c r="N70" s="313"/>
      <c r="O70" s="309"/>
      <c r="P70" s="293"/>
      <c r="Q70" s="411"/>
      <c r="R70" s="411"/>
      <c r="S70" s="411"/>
      <c r="T70" s="411"/>
      <c r="U70" s="411"/>
      <c r="V70" s="411"/>
      <c r="W70" s="411"/>
      <c r="X70" s="411"/>
      <c r="Y70" s="411"/>
      <c r="Z70" s="411"/>
      <c r="AA70" s="411"/>
      <c r="AB70" s="411"/>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293"/>
      <c r="BC70" s="293"/>
      <c r="BD70" s="293"/>
      <c r="BE70" s="293"/>
    </row>
    <row r="71" spans="1:57" s="294" customFormat="1" ht="21" customHeight="1">
      <c r="A71" s="411" t="s">
        <v>408</v>
      </c>
      <c r="B71" s="411"/>
      <c r="C71" s="411"/>
      <c r="D71" s="411"/>
      <c r="E71" s="411"/>
      <c r="F71" s="411"/>
      <c r="G71" s="411"/>
      <c r="H71" s="411"/>
      <c r="I71" s="411"/>
      <c r="J71" s="309"/>
      <c r="K71" s="313"/>
      <c r="L71" s="313"/>
      <c r="M71" s="313"/>
      <c r="N71" s="313"/>
      <c r="O71" s="309"/>
      <c r="P71" s="293"/>
      <c r="Q71" s="411"/>
      <c r="R71" s="411"/>
      <c r="S71" s="411"/>
      <c r="T71" s="411"/>
      <c r="U71" s="411"/>
      <c r="V71" s="411"/>
      <c r="W71" s="411"/>
      <c r="X71" s="411"/>
      <c r="Y71" s="411"/>
      <c r="Z71" s="411"/>
      <c r="AA71" s="411"/>
      <c r="AB71" s="411"/>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293"/>
      <c r="BC71" s="293"/>
      <c r="BD71" s="293"/>
      <c r="BE71" s="293"/>
    </row>
    <row r="72" spans="1:57" s="294" customFormat="1" ht="21" customHeight="1">
      <c r="A72" s="312" t="s">
        <v>378</v>
      </c>
      <c r="B72" s="411"/>
      <c r="C72" s="411"/>
      <c r="D72" s="411"/>
      <c r="E72" s="411"/>
      <c r="F72" s="411"/>
      <c r="G72" s="411"/>
      <c r="H72" s="411"/>
      <c r="I72" s="411"/>
      <c r="J72" s="309"/>
      <c r="K72" s="313"/>
      <c r="L72" s="313"/>
      <c r="M72" s="313"/>
      <c r="N72" s="313"/>
      <c r="O72" s="309"/>
      <c r="P72" s="293"/>
      <c r="Q72" s="411"/>
      <c r="R72" s="411"/>
      <c r="S72" s="411"/>
      <c r="T72" s="411"/>
      <c r="U72" s="411"/>
      <c r="V72" s="411"/>
      <c r="W72" s="411"/>
      <c r="X72" s="411"/>
      <c r="Y72" s="411"/>
      <c r="Z72" s="411"/>
      <c r="AA72" s="411"/>
      <c r="AB72" s="411"/>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293"/>
      <c r="BC72" s="293"/>
      <c r="BD72" s="293"/>
      <c r="BE72" s="293"/>
    </row>
    <row r="73" spans="1:57" s="294" customFormat="1" ht="32.25" customHeight="1">
      <c r="A73" s="967" t="s">
        <v>379</v>
      </c>
      <c r="B73" s="967"/>
      <c r="C73" s="967"/>
      <c r="D73" s="967"/>
      <c r="E73" s="967"/>
      <c r="F73" s="967"/>
      <c r="G73" s="967"/>
      <c r="H73" s="967"/>
      <c r="I73" s="967"/>
      <c r="J73" s="967"/>
      <c r="K73" s="967"/>
      <c r="L73" s="967"/>
      <c r="M73" s="967"/>
      <c r="N73" s="967"/>
      <c r="O73" s="967"/>
      <c r="P73" s="967"/>
      <c r="Q73" s="967"/>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7"/>
      <c r="BA73" s="314"/>
      <c r="BB73" s="293"/>
      <c r="BC73" s="293"/>
      <c r="BD73" s="293"/>
      <c r="BE73" s="293"/>
    </row>
    <row r="74" spans="1:57" s="294" customFormat="1" ht="32.25" customHeight="1">
      <c r="A74" s="967" t="s">
        <v>380</v>
      </c>
      <c r="B74" s="967"/>
      <c r="C74" s="967"/>
      <c r="D74" s="967"/>
      <c r="E74" s="967"/>
      <c r="F74" s="967"/>
      <c r="G74" s="967"/>
      <c r="H74" s="967"/>
      <c r="I74" s="967"/>
      <c r="J74" s="967"/>
      <c r="K74" s="967"/>
      <c r="L74" s="967"/>
      <c r="M74" s="967"/>
      <c r="N74" s="967"/>
      <c r="O74" s="967"/>
      <c r="P74" s="967"/>
      <c r="Q74" s="967"/>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7"/>
      <c r="BA74" s="411"/>
      <c r="BB74" s="293"/>
      <c r="BC74" s="293"/>
      <c r="BD74" s="293"/>
      <c r="BE74" s="293"/>
    </row>
    <row r="75" spans="1:57" s="294" customFormat="1" ht="31.5" customHeight="1">
      <c r="A75" s="968" t="s">
        <v>381</v>
      </c>
      <c r="B75" s="968"/>
      <c r="C75" s="968"/>
      <c r="D75" s="968"/>
      <c r="E75" s="968"/>
      <c r="F75" s="968"/>
      <c r="G75" s="968"/>
      <c r="H75" s="968"/>
      <c r="I75" s="968"/>
      <c r="J75" s="968"/>
      <c r="K75" s="968"/>
      <c r="L75" s="968"/>
      <c r="M75" s="968"/>
      <c r="N75" s="968"/>
      <c r="O75" s="968"/>
      <c r="P75" s="968"/>
      <c r="Q75" s="968"/>
      <c r="R75" s="968"/>
      <c r="S75" s="968"/>
      <c r="T75" s="968"/>
      <c r="U75" s="968"/>
      <c r="V75" s="968"/>
      <c r="W75" s="968"/>
      <c r="X75" s="968"/>
      <c r="Y75" s="968"/>
      <c r="Z75" s="968"/>
      <c r="AA75" s="968"/>
      <c r="AB75" s="968"/>
      <c r="AC75" s="968"/>
      <c r="AD75" s="968"/>
      <c r="AE75" s="968"/>
      <c r="AF75" s="968"/>
      <c r="AG75" s="968"/>
      <c r="AH75" s="968"/>
      <c r="AI75" s="968"/>
      <c r="AJ75" s="968"/>
      <c r="AK75" s="968"/>
      <c r="AL75" s="968"/>
      <c r="AM75" s="968"/>
      <c r="AN75" s="968"/>
      <c r="AO75" s="968"/>
      <c r="AP75" s="968"/>
      <c r="AQ75" s="968"/>
      <c r="AR75" s="968"/>
      <c r="AS75" s="968"/>
      <c r="AT75" s="968"/>
      <c r="AU75" s="968"/>
      <c r="AV75" s="968"/>
      <c r="AW75" s="968"/>
      <c r="AX75" s="968"/>
      <c r="AY75" s="968"/>
      <c r="AZ75" s="968"/>
      <c r="BA75" s="293"/>
      <c r="BB75" s="293"/>
      <c r="BC75" s="293"/>
      <c r="BD75" s="293"/>
      <c r="BE75" s="293"/>
    </row>
    <row r="76" spans="1:57" s="9" customFormat="1" ht="16.5" customHeight="1">
      <c r="A76" s="315" t="s">
        <v>382</v>
      </c>
      <c r="B76" s="315"/>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c r="AA76" s="315"/>
      <c r="AB76" s="315"/>
      <c r="AC76" s="315"/>
      <c r="AD76" s="315"/>
      <c r="AE76" s="315"/>
      <c r="AF76" s="315"/>
      <c r="AG76" s="315"/>
      <c r="AH76" s="315"/>
      <c r="AI76" s="315"/>
      <c r="AJ76" s="315"/>
      <c r="AK76" s="315"/>
      <c r="AL76" s="315"/>
      <c r="AM76" s="315"/>
      <c r="AN76" s="315"/>
      <c r="AO76" s="315"/>
      <c r="AP76" s="315"/>
      <c r="AQ76" s="315"/>
      <c r="AR76" s="315"/>
      <c r="AS76" s="315"/>
      <c r="AT76" s="315"/>
      <c r="AU76" s="315"/>
      <c r="AV76" s="315"/>
      <c r="AW76" s="315"/>
      <c r="AX76" s="315"/>
      <c r="AY76" s="315"/>
      <c r="AZ76" s="315"/>
      <c r="BA76" s="315"/>
      <c r="BB76" s="315"/>
      <c r="BC76" s="315"/>
      <c r="BD76" s="315"/>
      <c r="BE76" s="315"/>
    </row>
    <row r="77" spans="1:57" s="9" customFormat="1" ht="13.5" customHeight="1">
      <c r="A77" s="315"/>
      <c r="B77" s="316" t="s">
        <v>383</v>
      </c>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5"/>
      <c r="AX77" s="315"/>
      <c r="AY77" s="315"/>
      <c r="AZ77" s="315"/>
      <c r="BA77" s="292"/>
      <c r="BB77" s="292"/>
      <c r="BC77" s="292"/>
      <c r="BD77" s="292"/>
      <c r="BE77" s="292"/>
    </row>
    <row r="78" spans="1:57" s="9" customFormat="1" ht="13.5" customHeight="1">
      <c r="A78" s="315"/>
      <c r="B78" s="316" t="s">
        <v>384</v>
      </c>
      <c r="C78" s="315"/>
      <c r="D78" s="315"/>
      <c r="E78" s="315"/>
      <c r="F78" s="315"/>
      <c r="G78" s="315"/>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15"/>
      <c r="AL78" s="315"/>
      <c r="AM78" s="315"/>
      <c r="AN78" s="315"/>
      <c r="AO78" s="315"/>
      <c r="AP78" s="315"/>
      <c r="AQ78" s="315"/>
      <c r="AR78" s="315"/>
      <c r="AS78" s="315"/>
      <c r="AT78" s="315"/>
      <c r="AU78" s="315"/>
      <c r="AV78" s="315"/>
      <c r="AW78" s="315"/>
      <c r="AX78" s="315"/>
      <c r="AY78" s="315"/>
      <c r="AZ78" s="315"/>
      <c r="BA78" s="292"/>
      <c r="BB78" s="292"/>
      <c r="BC78" s="292"/>
      <c r="BD78" s="292"/>
      <c r="BE78" s="292"/>
    </row>
    <row r="79" spans="1:57" s="9" customFormat="1" ht="13.5" customHeight="1">
      <c r="A79" s="316"/>
      <c r="B79" s="316" t="s">
        <v>385</v>
      </c>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c r="AG79" s="316"/>
      <c r="AH79" s="316"/>
      <c r="AI79" s="316"/>
      <c r="AJ79" s="316"/>
      <c r="AK79" s="316"/>
      <c r="AL79" s="316"/>
      <c r="AM79" s="316"/>
      <c r="AN79" s="316"/>
      <c r="AO79" s="316"/>
      <c r="AP79" s="316"/>
      <c r="AQ79" s="316"/>
      <c r="AR79" s="316"/>
      <c r="AS79" s="316"/>
      <c r="AT79" s="316"/>
      <c r="AU79" s="316"/>
      <c r="AV79" s="316"/>
      <c r="AW79" s="316"/>
      <c r="AX79" s="316"/>
      <c r="AY79" s="316"/>
      <c r="AZ79" s="316"/>
      <c r="BA79" s="292"/>
      <c r="BB79" s="292"/>
      <c r="BC79" s="292"/>
      <c r="BD79" s="292"/>
      <c r="BE79" s="292"/>
    </row>
    <row r="80" spans="1:57" s="9" customFormat="1" ht="13.5" customHeight="1">
      <c r="A80" s="317"/>
      <c r="B80" s="316" t="s">
        <v>386</v>
      </c>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c r="AJ80" s="318"/>
      <c r="AK80" s="318"/>
      <c r="AL80" s="318"/>
      <c r="AM80" s="318"/>
      <c r="AN80" s="318"/>
      <c r="AO80" s="318"/>
      <c r="AP80" s="318"/>
      <c r="AQ80" s="318"/>
      <c r="AR80" s="318"/>
      <c r="AS80" s="318"/>
      <c r="AT80" s="318"/>
      <c r="AU80" s="318"/>
      <c r="AV80" s="318"/>
      <c r="AW80" s="318"/>
      <c r="AX80" s="318"/>
      <c r="AY80" s="318"/>
      <c r="AZ80" s="318"/>
      <c r="BA80" s="292"/>
      <c r="BB80" s="292"/>
      <c r="BC80" s="292"/>
      <c r="BD80" s="292"/>
      <c r="BE80" s="292"/>
    </row>
    <row r="81" spans="1:57" s="9" customFormat="1" ht="13.5" customHeight="1">
      <c r="A81" s="311"/>
      <c r="B81" s="316" t="s">
        <v>387</v>
      </c>
      <c r="C81" s="311"/>
      <c r="D81" s="311"/>
      <c r="E81" s="292"/>
      <c r="F81" s="292"/>
      <c r="G81" s="292"/>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2"/>
      <c r="AY81" s="292"/>
      <c r="AZ81" s="292"/>
      <c r="BA81" s="292"/>
      <c r="BB81" s="292"/>
      <c r="BC81" s="292"/>
      <c r="BD81" s="292"/>
      <c r="BE81" s="292"/>
    </row>
    <row r="82" spans="1:57" s="9" customFormat="1" ht="16.5" customHeight="1">
      <c r="A82" s="319" t="s">
        <v>388</v>
      </c>
      <c r="B82" s="316"/>
      <c r="C82" s="311"/>
      <c r="D82" s="311"/>
      <c r="E82" s="292"/>
      <c r="F82" s="292"/>
      <c r="G82" s="292"/>
      <c r="H82" s="292"/>
      <c r="I82" s="292"/>
      <c r="J82" s="292"/>
      <c r="K82" s="292"/>
      <c r="L82" s="292"/>
      <c r="M82" s="292"/>
      <c r="N82" s="292"/>
      <c r="O82" s="292"/>
      <c r="P82" s="292"/>
      <c r="Q82" s="292"/>
      <c r="R82" s="292"/>
      <c r="S82" s="292"/>
      <c r="T82" s="292"/>
      <c r="U82" s="292"/>
      <c r="V82" s="292"/>
      <c r="W82" s="292"/>
      <c r="X82" s="292"/>
      <c r="Y82" s="292"/>
      <c r="Z82" s="292"/>
      <c r="AA82" s="292"/>
      <c r="AB82" s="2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292"/>
      <c r="AY82" s="292"/>
      <c r="AZ82" s="292"/>
      <c r="BA82" s="292"/>
      <c r="BB82" s="292"/>
      <c r="BC82" s="292"/>
      <c r="BD82" s="292"/>
      <c r="BE82" s="292"/>
    </row>
    <row r="83" spans="1:57" s="9" customFormat="1" ht="21" customHeight="1">
      <c r="A83" s="311"/>
      <c r="B83" s="311"/>
      <c r="C83" s="311"/>
      <c r="D83" s="311"/>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292"/>
      <c r="AF83" s="292"/>
      <c r="AG83" s="292"/>
      <c r="AH83" s="292"/>
      <c r="AI83" s="292"/>
      <c r="AJ83" s="292"/>
      <c r="AK83" s="292"/>
      <c r="AL83" s="292"/>
      <c r="AM83" s="292"/>
      <c r="AN83" s="292"/>
      <c r="AO83" s="292"/>
      <c r="AP83" s="292"/>
      <c r="AQ83" s="292"/>
      <c r="AR83" s="292"/>
      <c r="AS83" s="292"/>
      <c r="AT83" s="292"/>
      <c r="AU83" s="292"/>
      <c r="AV83" s="292"/>
      <c r="AW83" s="292"/>
      <c r="AX83" s="292"/>
      <c r="AY83" s="292"/>
      <c r="AZ83" s="292"/>
      <c r="BA83" s="292"/>
      <c r="BB83" s="292"/>
      <c r="BC83" s="292"/>
      <c r="BD83" s="292"/>
      <c r="BE83" s="292"/>
    </row>
  </sheetData>
  <mergeCells count="333">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58:N58"/>
    <mergeCell ref="A59:I59"/>
    <mergeCell ref="K59:N59"/>
    <mergeCell ref="K60:N60"/>
    <mergeCell ref="A61:I61"/>
    <mergeCell ref="K61:N61"/>
    <mergeCell ref="AH56:AI56"/>
    <mergeCell ref="AK56:AL56"/>
    <mergeCell ref="AN56:AO56"/>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P51:Q51"/>
    <mergeCell ref="S51:T51"/>
    <mergeCell ref="V51:W51"/>
    <mergeCell ref="Y51:Z51"/>
    <mergeCell ref="AH50:AI50"/>
    <mergeCell ref="AK50:AL50"/>
    <mergeCell ref="AN50:AO50"/>
    <mergeCell ref="AQ50:AR50"/>
    <mergeCell ref="AT50:AU50"/>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18:I18"/>
    <mergeCell ref="K18:N18"/>
    <mergeCell ref="K19:N19"/>
    <mergeCell ref="A20:I20"/>
    <mergeCell ref="K20:N20"/>
    <mergeCell ref="A21:I22"/>
    <mergeCell ref="J21:J22"/>
    <mergeCell ref="K21:N22"/>
    <mergeCell ref="AT13:AU13"/>
    <mergeCell ref="O21:O22"/>
    <mergeCell ref="P21:P22"/>
    <mergeCell ref="Q21:AJ22"/>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P11:Q11"/>
    <mergeCell ref="S11:T11"/>
    <mergeCell ref="V11:W11"/>
    <mergeCell ref="Y11:Z11"/>
    <mergeCell ref="AH10:AI10"/>
    <mergeCell ref="AK10:AL10"/>
    <mergeCell ref="AN10:AO10"/>
    <mergeCell ref="AQ10:AR10"/>
    <mergeCell ref="AT10:AU10"/>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P7:Q7"/>
    <mergeCell ref="S7:T7"/>
    <mergeCell ref="V7:W7"/>
    <mergeCell ref="Y7:Z7"/>
    <mergeCell ref="AH6:AJ6"/>
    <mergeCell ref="AK6:AM6"/>
    <mergeCell ref="AN6:AP6"/>
    <mergeCell ref="AQ6:AS6"/>
    <mergeCell ref="AT6:AV6"/>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156"/>
  <sheetViews>
    <sheetView view="pageBreakPreview" zoomScale="90" zoomScaleNormal="100" zoomScaleSheetLayoutView="90" workbookViewId="0">
      <selection activeCell="N6" sqref="N6"/>
    </sheetView>
  </sheetViews>
  <sheetFormatPr defaultRowHeight="13.5"/>
  <cols>
    <col min="1" max="1" width="0.875" style="11" customWidth="1"/>
    <col min="2" max="2" width="3.625" style="11" customWidth="1"/>
    <col min="3" max="3" width="16.25" style="11" customWidth="1"/>
    <col min="4" max="5" width="5.125" style="90" customWidth="1"/>
    <col min="6" max="6" width="8.125" style="90" customWidth="1"/>
    <col min="7" max="7" width="5.125" style="90" customWidth="1"/>
    <col min="8" max="9" width="5.625" style="90" customWidth="1"/>
    <col min="10" max="13" width="5.125" style="90" customWidth="1"/>
    <col min="14" max="14" width="12" style="584" customWidth="1"/>
    <col min="15" max="17" width="8.625" style="90" customWidth="1"/>
    <col min="18" max="18" width="4.125" style="90" customWidth="1"/>
    <col min="19" max="21" width="8.625" style="90" customWidth="1"/>
    <col min="22" max="22" width="7.375" style="90" customWidth="1"/>
    <col min="23" max="23" width="2" style="11" hidden="1" customWidth="1"/>
    <col min="24" max="24" width="0.875" style="11" customWidth="1"/>
    <col min="25" max="16384" width="9" style="11"/>
  </cols>
  <sheetData>
    <row r="1" spans="2:23" ht="9.9499999999999993" customHeight="1" thickBot="1">
      <c r="C1" s="5"/>
      <c r="D1" s="89"/>
      <c r="E1" s="89"/>
      <c r="F1" s="89"/>
      <c r="G1" s="89"/>
      <c r="H1" s="89"/>
      <c r="I1" s="89"/>
      <c r="J1" s="89"/>
      <c r="K1" s="89"/>
      <c r="L1" s="89"/>
      <c r="M1" s="89"/>
      <c r="N1" s="580"/>
      <c r="O1" s="89"/>
      <c r="P1" s="89"/>
      <c r="Q1" s="89"/>
      <c r="R1" s="89"/>
    </row>
    <row r="2" spans="2:23" ht="19.5" customHeight="1">
      <c r="B2" s="3" t="s">
        <v>305</v>
      </c>
      <c r="C2" s="89"/>
      <c r="D2" s="89"/>
      <c r="E2" s="89"/>
      <c r="F2" s="89"/>
      <c r="G2" s="89"/>
      <c r="H2" s="403" t="s">
        <v>522</v>
      </c>
      <c r="I2" s="403"/>
      <c r="J2" s="89"/>
      <c r="K2" s="89"/>
      <c r="L2" s="89"/>
      <c r="M2" s="89"/>
      <c r="N2" s="580"/>
      <c r="O2" s="358"/>
      <c r="P2" s="993" t="s">
        <v>462</v>
      </c>
      <c r="Q2" s="994"/>
      <c r="R2" s="89"/>
    </row>
    <row r="3" spans="2:23" s="4" customFormat="1" ht="20.100000000000001" customHeight="1">
      <c r="B3" s="995" t="s">
        <v>26</v>
      </c>
      <c r="C3" s="996" t="s">
        <v>8</v>
      </c>
      <c r="D3" s="996" t="s">
        <v>13</v>
      </c>
      <c r="E3" s="996" t="s">
        <v>14</v>
      </c>
      <c r="F3" s="991" t="s">
        <v>523</v>
      </c>
      <c r="G3" s="991" t="s">
        <v>15</v>
      </c>
      <c r="H3" s="991" t="s">
        <v>16</v>
      </c>
      <c r="I3" s="991" t="s">
        <v>549</v>
      </c>
      <c r="J3" s="991" t="s">
        <v>183</v>
      </c>
      <c r="K3" s="991" t="s">
        <v>325</v>
      </c>
      <c r="L3" s="991" t="s">
        <v>326</v>
      </c>
      <c r="M3" s="991" t="s">
        <v>327</v>
      </c>
      <c r="N3" s="998" t="s">
        <v>24</v>
      </c>
      <c r="O3" s="988" t="s">
        <v>303</v>
      </c>
      <c r="P3" s="989"/>
      <c r="Q3" s="989"/>
      <c r="R3" s="989"/>
      <c r="S3" s="989"/>
      <c r="T3" s="989"/>
      <c r="U3" s="989"/>
      <c r="V3" s="990"/>
    </row>
    <row r="4" spans="2:23" s="4" customFormat="1" ht="54" customHeight="1">
      <c r="B4" s="995"/>
      <c r="C4" s="997"/>
      <c r="D4" s="997"/>
      <c r="E4" s="997"/>
      <c r="F4" s="992"/>
      <c r="G4" s="992"/>
      <c r="H4" s="992"/>
      <c r="I4" s="992"/>
      <c r="J4" s="992"/>
      <c r="K4" s="992"/>
      <c r="L4" s="992"/>
      <c r="M4" s="992"/>
      <c r="N4" s="999"/>
      <c r="O4" s="405" t="s">
        <v>151</v>
      </c>
      <c r="P4" s="405" t="s">
        <v>304</v>
      </c>
      <c r="Q4" s="405" t="s">
        <v>542</v>
      </c>
      <c r="R4" s="404" t="s">
        <v>524</v>
      </c>
      <c r="S4" s="405" t="s">
        <v>152</v>
      </c>
      <c r="T4" s="405" t="s">
        <v>535</v>
      </c>
      <c r="U4" s="405" t="s">
        <v>537</v>
      </c>
      <c r="V4" s="405" t="s">
        <v>538</v>
      </c>
    </row>
    <row r="5" spans="2:23" ht="23.1" customHeight="1">
      <c r="B5" s="72" t="s">
        <v>7</v>
      </c>
      <c r="C5" s="275" t="s">
        <v>25</v>
      </c>
      <c r="D5" s="91" t="s">
        <v>17</v>
      </c>
      <c r="E5" s="91">
        <v>44</v>
      </c>
      <c r="F5" s="91" t="s">
        <v>525</v>
      </c>
      <c r="G5" s="91" t="s">
        <v>18</v>
      </c>
      <c r="H5" s="91">
        <v>3</v>
      </c>
      <c r="I5" s="91" t="s">
        <v>19</v>
      </c>
      <c r="J5" s="91" t="s">
        <v>195</v>
      </c>
      <c r="K5" s="91" t="s">
        <v>195</v>
      </c>
      <c r="L5" s="91" t="s">
        <v>19</v>
      </c>
      <c r="M5" s="91" t="s">
        <v>195</v>
      </c>
      <c r="N5" s="581">
        <v>45017</v>
      </c>
      <c r="O5" s="104">
        <v>45383</v>
      </c>
      <c r="P5" s="104">
        <v>45392</v>
      </c>
      <c r="Q5" s="104">
        <v>45393</v>
      </c>
      <c r="R5" s="91" t="s">
        <v>19</v>
      </c>
      <c r="S5" s="104">
        <v>45394</v>
      </c>
      <c r="T5" s="104">
        <v>45395</v>
      </c>
      <c r="U5" s="104">
        <v>45383</v>
      </c>
      <c r="V5" s="91" t="s">
        <v>19</v>
      </c>
      <c r="W5" s="11" t="s">
        <v>20</v>
      </c>
    </row>
    <row r="6" spans="2:23" ht="23.1" customHeight="1">
      <c r="B6" s="10">
        <v>1</v>
      </c>
      <c r="C6" s="273"/>
      <c r="D6" s="92"/>
      <c r="E6" s="93"/>
      <c r="F6" s="91"/>
      <c r="G6" s="92"/>
      <c r="H6" s="93"/>
      <c r="I6" s="93"/>
      <c r="J6" s="92"/>
      <c r="K6" s="92"/>
      <c r="L6" s="92"/>
      <c r="M6" s="92"/>
      <c r="N6" s="582"/>
      <c r="O6" s="276"/>
      <c r="P6" s="276"/>
      <c r="Q6" s="276"/>
      <c r="R6" s="93"/>
      <c r="S6" s="276"/>
      <c r="T6" s="276"/>
      <c r="U6" s="276"/>
      <c r="V6" s="409"/>
      <c r="W6" s="11" t="s">
        <v>21</v>
      </c>
    </row>
    <row r="7" spans="2:23" ht="23.1" customHeight="1">
      <c r="B7" s="10">
        <f>B6+1</f>
        <v>2</v>
      </c>
      <c r="C7" s="273"/>
      <c r="D7" s="92"/>
      <c r="E7" s="93"/>
      <c r="F7" s="91"/>
      <c r="G7" s="92"/>
      <c r="H7" s="93"/>
      <c r="I7" s="93"/>
      <c r="J7" s="92"/>
      <c r="K7" s="92"/>
      <c r="L7" s="92"/>
      <c r="M7" s="92"/>
      <c r="N7" s="582"/>
      <c r="O7" s="276"/>
      <c r="P7" s="276"/>
      <c r="Q7" s="276"/>
      <c r="R7" s="93"/>
      <c r="S7" s="276"/>
      <c r="T7" s="276"/>
      <c r="U7" s="276"/>
      <c r="V7" s="409"/>
      <c r="W7" s="11" t="s">
        <v>22</v>
      </c>
    </row>
    <row r="8" spans="2:23" ht="23.1" customHeight="1">
      <c r="B8" s="10">
        <f t="shared" ref="B8:B71" si="0">B7+1</f>
        <v>3</v>
      </c>
      <c r="C8" s="273"/>
      <c r="D8" s="92"/>
      <c r="E8" s="93"/>
      <c r="F8" s="91"/>
      <c r="G8" s="92"/>
      <c r="H8" s="93"/>
      <c r="I8" s="93"/>
      <c r="J8" s="92"/>
      <c r="K8" s="92"/>
      <c r="L8" s="92"/>
      <c r="M8" s="92"/>
      <c r="N8" s="582"/>
      <c r="O8" s="276"/>
      <c r="P8" s="276"/>
      <c r="Q8" s="276"/>
      <c r="R8" s="93"/>
      <c r="S8" s="276"/>
      <c r="T8" s="276"/>
      <c r="U8" s="276"/>
      <c r="V8" s="409"/>
      <c r="W8" s="11" t="s">
        <v>23</v>
      </c>
    </row>
    <row r="9" spans="2:23" ht="23.1" customHeight="1">
      <c r="B9" s="10">
        <f t="shared" si="0"/>
        <v>4</v>
      </c>
      <c r="C9" s="273"/>
      <c r="D9" s="92"/>
      <c r="E9" s="93"/>
      <c r="F9" s="91"/>
      <c r="G9" s="92"/>
      <c r="H9" s="93"/>
      <c r="I9" s="93"/>
      <c r="J9" s="92"/>
      <c r="K9" s="92"/>
      <c r="L9" s="92"/>
      <c r="M9" s="92"/>
      <c r="N9" s="582"/>
      <c r="O9" s="276"/>
      <c r="P9" s="276"/>
      <c r="Q9" s="276"/>
      <c r="R9" s="93"/>
      <c r="S9" s="276"/>
      <c r="T9" s="276"/>
      <c r="U9" s="276"/>
      <c r="V9" s="409"/>
    </row>
    <row r="10" spans="2:23" ht="23.1" customHeight="1">
      <c r="B10" s="10">
        <f t="shared" si="0"/>
        <v>5</v>
      </c>
      <c r="C10" s="273"/>
      <c r="D10" s="92"/>
      <c r="E10" s="93"/>
      <c r="F10" s="91"/>
      <c r="G10" s="92"/>
      <c r="H10" s="93"/>
      <c r="I10" s="93"/>
      <c r="J10" s="92"/>
      <c r="K10" s="92"/>
      <c r="L10" s="92"/>
      <c r="M10" s="92"/>
      <c r="N10" s="582"/>
      <c r="O10" s="276"/>
      <c r="P10" s="276"/>
      <c r="Q10" s="276"/>
      <c r="R10" s="93"/>
      <c r="S10" s="276"/>
      <c r="T10" s="276"/>
      <c r="U10" s="276"/>
      <c r="V10" s="409"/>
    </row>
    <row r="11" spans="2:23" ht="23.1" customHeight="1">
      <c r="B11" s="10">
        <f t="shared" si="0"/>
        <v>6</v>
      </c>
      <c r="C11" s="273"/>
      <c r="D11" s="92"/>
      <c r="E11" s="93"/>
      <c r="F11" s="91"/>
      <c r="G11" s="92"/>
      <c r="H11" s="93"/>
      <c r="I11" s="93"/>
      <c r="J11" s="92"/>
      <c r="K11" s="92"/>
      <c r="L11" s="92"/>
      <c r="M11" s="92"/>
      <c r="N11" s="582"/>
      <c r="O11" s="276"/>
      <c r="P11" s="276"/>
      <c r="Q11" s="276"/>
      <c r="R11" s="93"/>
      <c r="S11" s="276"/>
      <c r="T11" s="276"/>
      <c r="U11" s="276"/>
      <c r="V11" s="409"/>
    </row>
    <row r="12" spans="2:23" ht="23.1" customHeight="1">
      <c r="B12" s="10">
        <f t="shared" si="0"/>
        <v>7</v>
      </c>
      <c r="C12" s="273"/>
      <c r="D12" s="92"/>
      <c r="E12" s="93"/>
      <c r="F12" s="91"/>
      <c r="G12" s="92"/>
      <c r="H12" s="93"/>
      <c r="I12" s="93"/>
      <c r="J12" s="92"/>
      <c r="K12" s="92"/>
      <c r="L12" s="92"/>
      <c r="M12" s="92"/>
      <c r="N12" s="582"/>
      <c r="O12" s="276"/>
      <c r="P12" s="276"/>
      <c r="Q12" s="276"/>
      <c r="R12" s="93"/>
      <c r="S12" s="276"/>
      <c r="T12" s="276"/>
      <c r="U12" s="276"/>
      <c r="V12" s="409"/>
    </row>
    <row r="13" spans="2:23" ht="23.1" customHeight="1">
      <c r="B13" s="10">
        <f t="shared" si="0"/>
        <v>8</v>
      </c>
      <c r="C13" s="273"/>
      <c r="D13" s="92"/>
      <c r="E13" s="93"/>
      <c r="F13" s="91"/>
      <c r="G13" s="92"/>
      <c r="H13" s="93"/>
      <c r="I13" s="93"/>
      <c r="J13" s="92"/>
      <c r="K13" s="92"/>
      <c r="L13" s="92"/>
      <c r="M13" s="92"/>
      <c r="N13" s="582"/>
      <c r="O13" s="276"/>
      <c r="P13" s="276"/>
      <c r="Q13" s="276"/>
      <c r="R13" s="93"/>
      <c r="S13" s="276"/>
      <c r="T13" s="276"/>
      <c r="U13" s="276"/>
      <c r="V13" s="409"/>
    </row>
    <row r="14" spans="2:23" ht="23.1" customHeight="1">
      <c r="B14" s="10">
        <f t="shared" si="0"/>
        <v>9</v>
      </c>
      <c r="C14" s="273"/>
      <c r="D14" s="92"/>
      <c r="E14" s="93"/>
      <c r="F14" s="91"/>
      <c r="G14" s="92"/>
      <c r="H14" s="93"/>
      <c r="I14" s="93"/>
      <c r="J14" s="92"/>
      <c r="K14" s="92"/>
      <c r="L14" s="92"/>
      <c r="M14" s="92"/>
      <c r="N14" s="582"/>
      <c r="O14" s="276"/>
      <c r="P14" s="276"/>
      <c r="Q14" s="276"/>
      <c r="R14" s="93"/>
      <c r="S14" s="276"/>
      <c r="T14" s="276"/>
      <c r="U14" s="276"/>
      <c r="V14" s="409"/>
    </row>
    <row r="15" spans="2:23" ht="23.1" customHeight="1">
      <c r="B15" s="10">
        <f t="shared" si="0"/>
        <v>10</v>
      </c>
      <c r="C15" s="273"/>
      <c r="D15" s="92"/>
      <c r="E15" s="93"/>
      <c r="F15" s="91"/>
      <c r="G15" s="92"/>
      <c r="H15" s="93"/>
      <c r="I15" s="93"/>
      <c r="J15" s="92"/>
      <c r="K15" s="92"/>
      <c r="L15" s="92"/>
      <c r="M15" s="92"/>
      <c r="N15" s="582"/>
      <c r="O15" s="276"/>
      <c r="P15" s="276"/>
      <c r="Q15" s="276"/>
      <c r="R15" s="93"/>
      <c r="S15" s="276"/>
      <c r="T15" s="276"/>
      <c r="U15" s="276"/>
      <c r="V15" s="409"/>
    </row>
    <row r="16" spans="2:23" ht="23.1" customHeight="1">
      <c r="B16" s="10">
        <f t="shared" si="0"/>
        <v>11</v>
      </c>
      <c r="C16" s="273"/>
      <c r="D16" s="92"/>
      <c r="E16" s="93"/>
      <c r="F16" s="91"/>
      <c r="G16" s="92"/>
      <c r="H16" s="93"/>
      <c r="I16" s="93"/>
      <c r="J16" s="92"/>
      <c r="K16" s="92"/>
      <c r="L16" s="92"/>
      <c r="M16" s="92"/>
      <c r="N16" s="582"/>
      <c r="O16" s="276"/>
      <c r="P16" s="276"/>
      <c r="Q16" s="276"/>
      <c r="R16" s="93"/>
      <c r="S16" s="276"/>
      <c r="T16" s="276"/>
      <c r="U16" s="276"/>
      <c r="V16" s="409"/>
    </row>
    <row r="17" spans="2:22" ht="23.1" customHeight="1">
      <c r="B17" s="10">
        <f t="shared" si="0"/>
        <v>12</v>
      </c>
      <c r="C17" s="273"/>
      <c r="D17" s="92"/>
      <c r="E17" s="93"/>
      <c r="F17" s="91"/>
      <c r="G17" s="92"/>
      <c r="H17" s="93"/>
      <c r="I17" s="93"/>
      <c r="J17" s="92"/>
      <c r="K17" s="92"/>
      <c r="L17" s="92"/>
      <c r="M17" s="92"/>
      <c r="N17" s="582"/>
      <c r="O17" s="276"/>
      <c r="P17" s="276"/>
      <c r="Q17" s="276"/>
      <c r="R17" s="93"/>
      <c r="S17" s="276"/>
      <c r="T17" s="276"/>
      <c r="U17" s="276"/>
      <c r="V17" s="409"/>
    </row>
    <row r="18" spans="2:22" ht="23.1" customHeight="1">
      <c r="B18" s="10">
        <f t="shared" si="0"/>
        <v>13</v>
      </c>
      <c r="C18" s="273"/>
      <c r="D18" s="92"/>
      <c r="E18" s="93"/>
      <c r="F18" s="91"/>
      <c r="G18" s="92"/>
      <c r="H18" s="93"/>
      <c r="I18" s="93"/>
      <c r="J18" s="92"/>
      <c r="K18" s="92"/>
      <c r="L18" s="92"/>
      <c r="M18" s="92"/>
      <c r="N18" s="582"/>
      <c r="O18" s="276"/>
      <c r="P18" s="276"/>
      <c r="Q18" s="276"/>
      <c r="R18" s="93"/>
      <c r="S18" s="276"/>
      <c r="T18" s="276"/>
      <c r="U18" s="276"/>
      <c r="V18" s="409"/>
    </row>
    <row r="19" spans="2:22" ht="23.1" customHeight="1">
      <c r="B19" s="10">
        <f t="shared" si="0"/>
        <v>14</v>
      </c>
      <c r="C19" s="273"/>
      <c r="D19" s="92"/>
      <c r="E19" s="93"/>
      <c r="F19" s="91"/>
      <c r="G19" s="92"/>
      <c r="H19" s="93"/>
      <c r="I19" s="93"/>
      <c r="J19" s="92"/>
      <c r="K19" s="92"/>
      <c r="L19" s="92"/>
      <c r="M19" s="92"/>
      <c r="N19" s="582"/>
      <c r="O19" s="276"/>
      <c r="P19" s="276"/>
      <c r="Q19" s="276"/>
      <c r="R19" s="93"/>
      <c r="S19" s="276"/>
      <c r="T19" s="276"/>
      <c r="U19" s="276"/>
      <c r="V19" s="409"/>
    </row>
    <row r="20" spans="2:22" ht="23.1" customHeight="1">
      <c r="B20" s="10">
        <f t="shared" si="0"/>
        <v>15</v>
      </c>
      <c r="C20" s="273"/>
      <c r="D20" s="92"/>
      <c r="E20" s="93"/>
      <c r="F20" s="91"/>
      <c r="G20" s="92"/>
      <c r="H20" s="93"/>
      <c r="I20" s="93"/>
      <c r="J20" s="92"/>
      <c r="K20" s="92"/>
      <c r="L20" s="92"/>
      <c r="M20" s="92"/>
      <c r="N20" s="582"/>
      <c r="O20" s="276"/>
      <c r="P20" s="276"/>
      <c r="Q20" s="276"/>
      <c r="R20" s="93"/>
      <c r="S20" s="276"/>
      <c r="T20" s="276"/>
      <c r="U20" s="276"/>
      <c r="V20" s="409"/>
    </row>
    <row r="21" spans="2:22" ht="23.1" customHeight="1">
      <c r="B21" s="10">
        <f t="shared" si="0"/>
        <v>16</v>
      </c>
      <c r="C21" s="273"/>
      <c r="D21" s="92"/>
      <c r="E21" s="93"/>
      <c r="F21" s="91"/>
      <c r="G21" s="92"/>
      <c r="H21" s="93"/>
      <c r="I21" s="93"/>
      <c r="J21" s="92"/>
      <c r="K21" s="92"/>
      <c r="L21" s="92"/>
      <c r="M21" s="92"/>
      <c r="N21" s="582"/>
      <c r="O21" s="276"/>
      <c r="P21" s="276"/>
      <c r="Q21" s="276"/>
      <c r="R21" s="93"/>
      <c r="S21" s="276"/>
      <c r="T21" s="276"/>
      <c r="U21" s="276"/>
      <c r="V21" s="409"/>
    </row>
    <row r="22" spans="2:22" ht="23.1" customHeight="1">
      <c r="B22" s="10">
        <f t="shared" si="0"/>
        <v>17</v>
      </c>
      <c r="C22" s="273"/>
      <c r="D22" s="92"/>
      <c r="E22" s="93"/>
      <c r="F22" s="91"/>
      <c r="G22" s="92"/>
      <c r="H22" s="93"/>
      <c r="I22" s="93"/>
      <c r="J22" s="92"/>
      <c r="K22" s="92"/>
      <c r="L22" s="92"/>
      <c r="M22" s="92"/>
      <c r="N22" s="582"/>
      <c r="O22" s="276"/>
      <c r="P22" s="276"/>
      <c r="Q22" s="276"/>
      <c r="R22" s="93"/>
      <c r="S22" s="276"/>
      <c r="T22" s="276"/>
      <c r="U22" s="276"/>
      <c r="V22" s="409"/>
    </row>
    <row r="23" spans="2:22" ht="23.1" customHeight="1">
      <c r="B23" s="10">
        <f t="shared" si="0"/>
        <v>18</v>
      </c>
      <c r="C23" s="273"/>
      <c r="D23" s="92"/>
      <c r="E23" s="93"/>
      <c r="F23" s="91"/>
      <c r="G23" s="92"/>
      <c r="H23" s="93"/>
      <c r="I23" s="93"/>
      <c r="J23" s="92"/>
      <c r="K23" s="92"/>
      <c r="L23" s="92"/>
      <c r="M23" s="92"/>
      <c r="N23" s="582"/>
      <c r="O23" s="276"/>
      <c r="P23" s="276"/>
      <c r="Q23" s="276"/>
      <c r="R23" s="93"/>
      <c r="S23" s="276"/>
      <c r="T23" s="276"/>
      <c r="U23" s="276"/>
      <c r="V23" s="409"/>
    </row>
    <row r="24" spans="2:22" ht="23.1" customHeight="1">
      <c r="B24" s="10">
        <f t="shared" si="0"/>
        <v>19</v>
      </c>
      <c r="C24" s="273"/>
      <c r="D24" s="92"/>
      <c r="E24" s="93"/>
      <c r="F24" s="91"/>
      <c r="G24" s="92"/>
      <c r="H24" s="93"/>
      <c r="I24" s="93"/>
      <c r="J24" s="92"/>
      <c r="K24" s="92"/>
      <c r="L24" s="92"/>
      <c r="M24" s="92"/>
      <c r="N24" s="582"/>
      <c r="O24" s="276"/>
      <c r="P24" s="276"/>
      <c r="Q24" s="276"/>
      <c r="R24" s="93"/>
      <c r="S24" s="276"/>
      <c r="T24" s="276"/>
      <c r="U24" s="276"/>
      <c r="V24" s="409"/>
    </row>
    <row r="25" spans="2:22" ht="23.1" customHeight="1">
      <c r="B25" s="10">
        <f t="shared" si="0"/>
        <v>20</v>
      </c>
      <c r="C25" s="273"/>
      <c r="D25" s="92"/>
      <c r="E25" s="93"/>
      <c r="F25" s="91"/>
      <c r="G25" s="92"/>
      <c r="H25" s="93"/>
      <c r="I25" s="93"/>
      <c r="J25" s="92"/>
      <c r="K25" s="92"/>
      <c r="L25" s="92"/>
      <c r="M25" s="92"/>
      <c r="N25" s="582"/>
      <c r="O25" s="276"/>
      <c r="P25" s="276"/>
      <c r="Q25" s="276"/>
      <c r="R25" s="93"/>
      <c r="S25" s="276"/>
      <c r="T25" s="276"/>
      <c r="U25" s="276"/>
      <c r="V25" s="409"/>
    </row>
    <row r="26" spans="2:22" ht="23.1" customHeight="1">
      <c r="B26" s="10">
        <f t="shared" si="0"/>
        <v>21</v>
      </c>
      <c r="C26" s="273"/>
      <c r="D26" s="92"/>
      <c r="E26" s="93"/>
      <c r="F26" s="91"/>
      <c r="G26" s="92"/>
      <c r="H26" s="93"/>
      <c r="I26" s="93"/>
      <c r="J26" s="92"/>
      <c r="K26" s="92"/>
      <c r="L26" s="92"/>
      <c r="M26" s="92"/>
      <c r="N26" s="582"/>
      <c r="O26" s="276"/>
      <c r="P26" s="276"/>
      <c r="Q26" s="276"/>
      <c r="R26" s="93"/>
      <c r="S26" s="276"/>
      <c r="T26" s="276"/>
      <c r="U26" s="276"/>
      <c r="V26" s="409"/>
    </row>
    <row r="27" spans="2:22" ht="23.1" customHeight="1">
      <c r="B27" s="10">
        <f t="shared" si="0"/>
        <v>22</v>
      </c>
      <c r="C27" s="273"/>
      <c r="D27" s="92"/>
      <c r="E27" s="93"/>
      <c r="F27" s="91"/>
      <c r="G27" s="92"/>
      <c r="H27" s="93"/>
      <c r="I27" s="93"/>
      <c r="J27" s="92"/>
      <c r="K27" s="92"/>
      <c r="L27" s="92"/>
      <c r="M27" s="92"/>
      <c r="N27" s="582"/>
      <c r="O27" s="276"/>
      <c r="P27" s="276"/>
      <c r="Q27" s="276"/>
      <c r="R27" s="93"/>
      <c r="S27" s="276"/>
      <c r="T27" s="276"/>
      <c r="U27" s="276"/>
      <c r="V27" s="409"/>
    </row>
    <row r="28" spans="2:22" ht="23.1" customHeight="1">
      <c r="B28" s="10">
        <f t="shared" si="0"/>
        <v>23</v>
      </c>
      <c r="C28" s="273"/>
      <c r="D28" s="92"/>
      <c r="E28" s="93"/>
      <c r="F28" s="91"/>
      <c r="G28" s="92"/>
      <c r="H28" s="93"/>
      <c r="I28" s="93"/>
      <c r="J28" s="92"/>
      <c r="K28" s="92"/>
      <c r="L28" s="92"/>
      <c r="M28" s="92"/>
      <c r="N28" s="582"/>
      <c r="O28" s="276"/>
      <c r="P28" s="276"/>
      <c r="Q28" s="276"/>
      <c r="R28" s="93"/>
      <c r="S28" s="276"/>
      <c r="T28" s="276"/>
      <c r="U28" s="276"/>
      <c r="V28" s="409"/>
    </row>
    <row r="29" spans="2:22" ht="23.1" customHeight="1">
      <c r="B29" s="10">
        <f t="shared" si="0"/>
        <v>24</v>
      </c>
      <c r="C29" s="273"/>
      <c r="D29" s="92"/>
      <c r="E29" s="93"/>
      <c r="F29" s="91"/>
      <c r="G29" s="92"/>
      <c r="H29" s="93"/>
      <c r="I29" s="93"/>
      <c r="J29" s="92"/>
      <c r="K29" s="92"/>
      <c r="L29" s="92"/>
      <c r="M29" s="92"/>
      <c r="N29" s="582"/>
      <c r="O29" s="276"/>
      <c r="P29" s="276"/>
      <c r="Q29" s="276"/>
      <c r="R29" s="93"/>
      <c r="S29" s="276"/>
      <c r="T29" s="276"/>
      <c r="U29" s="276"/>
      <c r="V29" s="409"/>
    </row>
    <row r="30" spans="2:22" ht="23.1" customHeight="1">
      <c r="B30" s="10">
        <f t="shared" si="0"/>
        <v>25</v>
      </c>
      <c r="C30" s="274"/>
      <c r="D30" s="94"/>
      <c r="E30" s="95"/>
      <c r="F30" s="406"/>
      <c r="G30" s="94"/>
      <c r="H30" s="93"/>
      <c r="I30" s="93"/>
      <c r="J30" s="94"/>
      <c r="K30" s="94"/>
      <c r="L30" s="94"/>
      <c r="M30" s="94"/>
      <c r="N30" s="583"/>
      <c r="O30" s="277"/>
      <c r="P30" s="277"/>
      <c r="Q30" s="277"/>
      <c r="R30" s="95"/>
      <c r="S30" s="277"/>
      <c r="T30" s="277"/>
      <c r="U30" s="277"/>
      <c r="V30" s="409"/>
    </row>
    <row r="31" spans="2:22" ht="23.1" customHeight="1">
      <c r="B31" s="10">
        <f t="shared" si="0"/>
        <v>26</v>
      </c>
      <c r="C31" s="274"/>
      <c r="D31" s="94"/>
      <c r="E31" s="95"/>
      <c r="F31" s="406"/>
      <c r="G31" s="94"/>
      <c r="H31" s="93"/>
      <c r="I31" s="93"/>
      <c r="J31" s="94"/>
      <c r="K31" s="94"/>
      <c r="L31" s="94"/>
      <c r="M31" s="94"/>
      <c r="N31" s="583"/>
      <c r="O31" s="277"/>
      <c r="P31" s="277"/>
      <c r="Q31" s="277"/>
      <c r="R31" s="95"/>
      <c r="S31" s="277"/>
      <c r="T31" s="277"/>
      <c r="U31" s="277"/>
      <c r="V31" s="409"/>
    </row>
    <row r="32" spans="2:22" ht="23.1" customHeight="1">
      <c r="B32" s="10">
        <f t="shared" si="0"/>
        <v>27</v>
      </c>
      <c r="C32" s="274"/>
      <c r="D32" s="94"/>
      <c r="E32" s="95"/>
      <c r="F32" s="406"/>
      <c r="G32" s="94"/>
      <c r="H32" s="93"/>
      <c r="I32" s="93"/>
      <c r="J32" s="94"/>
      <c r="K32" s="94"/>
      <c r="L32" s="94"/>
      <c r="M32" s="94"/>
      <c r="N32" s="583"/>
      <c r="O32" s="277"/>
      <c r="P32" s="277"/>
      <c r="Q32" s="277"/>
      <c r="R32" s="95"/>
      <c r="S32" s="277"/>
      <c r="T32" s="277"/>
      <c r="U32" s="277"/>
      <c r="V32" s="409"/>
    </row>
    <row r="33" spans="2:22" ht="23.1" customHeight="1">
      <c r="B33" s="10">
        <f t="shared" si="0"/>
        <v>28</v>
      </c>
      <c r="C33" s="274"/>
      <c r="D33" s="94"/>
      <c r="E33" s="95"/>
      <c r="F33" s="406"/>
      <c r="G33" s="94"/>
      <c r="H33" s="93"/>
      <c r="I33" s="93"/>
      <c r="J33" s="94"/>
      <c r="K33" s="94"/>
      <c r="L33" s="94"/>
      <c r="M33" s="94"/>
      <c r="N33" s="583"/>
      <c r="O33" s="277"/>
      <c r="P33" s="277"/>
      <c r="Q33" s="277"/>
      <c r="R33" s="95"/>
      <c r="S33" s="277"/>
      <c r="T33" s="277"/>
      <c r="U33" s="277"/>
      <c r="V33" s="409"/>
    </row>
    <row r="34" spans="2:22" ht="23.1" customHeight="1">
      <c r="B34" s="10">
        <f t="shared" si="0"/>
        <v>29</v>
      </c>
      <c r="C34" s="274"/>
      <c r="D34" s="94"/>
      <c r="E34" s="95"/>
      <c r="F34" s="406"/>
      <c r="G34" s="94"/>
      <c r="H34" s="93"/>
      <c r="I34" s="93"/>
      <c r="J34" s="94"/>
      <c r="K34" s="94"/>
      <c r="L34" s="94"/>
      <c r="M34" s="94"/>
      <c r="N34" s="583"/>
      <c r="O34" s="277"/>
      <c r="P34" s="277"/>
      <c r="Q34" s="277"/>
      <c r="R34" s="95"/>
      <c r="S34" s="277"/>
      <c r="T34" s="277"/>
      <c r="U34" s="277"/>
      <c r="V34" s="409"/>
    </row>
    <row r="35" spans="2:22" ht="23.1" customHeight="1">
      <c r="B35" s="10">
        <f t="shared" si="0"/>
        <v>30</v>
      </c>
      <c r="C35" s="274"/>
      <c r="D35" s="94"/>
      <c r="E35" s="95"/>
      <c r="F35" s="406"/>
      <c r="G35" s="94"/>
      <c r="H35" s="93"/>
      <c r="I35" s="93"/>
      <c r="J35" s="94"/>
      <c r="K35" s="94"/>
      <c r="L35" s="94"/>
      <c r="M35" s="94"/>
      <c r="N35" s="583"/>
      <c r="O35" s="277"/>
      <c r="P35" s="277"/>
      <c r="Q35" s="277"/>
      <c r="R35" s="95"/>
      <c r="S35" s="277"/>
      <c r="T35" s="277"/>
      <c r="U35" s="277"/>
      <c r="V35" s="409"/>
    </row>
    <row r="36" spans="2:22" ht="23.1" customHeight="1">
      <c r="B36" s="10">
        <f t="shared" si="0"/>
        <v>31</v>
      </c>
      <c r="C36" s="274"/>
      <c r="D36" s="94"/>
      <c r="E36" s="95"/>
      <c r="F36" s="406"/>
      <c r="G36" s="94"/>
      <c r="H36" s="93"/>
      <c r="I36" s="93"/>
      <c r="J36" s="94"/>
      <c r="K36" s="94"/>
      <c r="L36" s="94"/>
      <c r="M36" s="94"/>
      <c r="N36" s="583"/>
      <c r="O36" s="277"/>
      <c r="P36" s="277"/>
      <c r="Q36" s="277"/>
      <c r="R36" s="95"/>
      <c r="S36" s="277"/>
      <c r="T36" s="277"/>
      <c r="U36" s="277"/>
      <c r="V36" s="409"/>
    </row>
    <row r="37" spans="2:22" ht="23.1" customHeight="1">
      <c r="B37" s="10">
        <f t="shared" si="0"/>
        <v>32</v>
      </c>
      <c r="C37" s="274"/>
      <c r="D37" s="94"/>
      <c r="E37" s="95"/>
      <c r="F37" s="406"/>
      <c r="G37" s="94"/>
      <c r="H37" s="93"/>
      <c r="I37" s="93"/>
      <c r="J37" s="94"/>
      <c r="K37" s="94"/>
      <c r="L37" s="94"/>
      <c r="M37" s="94"/>
      <c r="N37" s="583"/>
      <c r="O37" s="277"/>
      <c r="P37" s="277"/>
      <c r="Q37" s="277"/>
      <c r="R37" s="95"/>
      <c r="S37" s="277"/>
      <c r="T37" s="277"/>
      <c r="U37" s="277"/>
      <c r="V37" s="409"/>
    </row>
    <row r="38" spans="2:22" ht="23.1" customHeight="1">
      <c r="B38" s="10">
        <f t="shared" si="0"/>
        <v>33</v>
      </c>
      <c r="C38" s="274"/>
      <c r="D38" s="94"/>
      <c r="E38" s="95"/>
      <c r="F38" s="406"/>
      <c r="G38" s="94"/>
      <c r="H38" s="93"/>
      <c r="I38" s="93"/>
      <c r="J38" s="94"/>
      <c r="K38" s="94"/>
      <c r="L38" s="94"/>
      <c r="M38" s="94"/>
      <c r="N38" s="583"/>
      <c r="O38" s="277"/>
      <c r="P38" s="277"/>
      <c r="Q38" s="277"/>
      <c r="R38" s="95"/>
      <c r="S38" s="277"/>
      <c r="T38" s="277"/>
      <c r="U38" s="277"/>
      <c r="V38" s="409"/>
    </row>
    <row r="39" spans="2:22" ht="23.1" customHeight="1">
      <c r="B39" s="10">
        <f t="shared" si="0"/>
        <v>34</v>
      </c>
      <c r="C39" s="274"/>
      <c r="D39" s="94"/>
      <c r="E39" s="95"/>
      <c r="F39" s="406"/>
      <c r="G39" s="94"/>
      <c r="H39" s="93"/>
      <c r="I39" s="93"/>
      <c r="J39" s="94"/>
      <c r="K39" s="94"/>
      <c r="L39" s="94"/>
      <c r="M39" s="94"/>
      <c r="N39" s="583"/>
      <c r="O39" s="277"/>
      <c r="P39" s="277"/>
      <c r="Q39" s="277"/>
      <c r="R39" s="95"/>
      <c r="S39" s="277"/>
      <c r="T39" s="277"/>
      <c r="U39" s="277"/>
      <c r="V39" s="409"/>
    </row>
    <row r="40" spans="2:22" ht="23.1" customHeight="1">
      <c r="B40" s="10">
        <f t="shared" si="0"/>
        <v>35</v>
      </c>
      <c r="C40" s="274"/>
      <c r="D40" s="94"/>
      <c r="E40" s="95"/>
      <c r="F40" s="406"/>
      <c r="G40" s="94"/>
      <c r="H40" s="93"/>
      <c r="I40" s="93"/>
      <c r="J40" s="94"/>
      <c r="K40" s="94"/>
      <c r="L40" s="94"/>
      <c r="M40" s="94"/>
      <c r="N40" s="583"/>
      <c r="O40" s="277"/>
      <c r="P40" s="277"/>
      <c r="Q40" s="277"/>
      <c r="R40" s="95"/>
      <c r="S40" s="277"/>
      <c r="T40" s="277"/>
      <c r="U40" s="277"/>
      <c r="V40" s="409"/>
    </row>
    <row r="41" spans="2:22" ht="23.1" customHeight="1">
      <c r="B41" s="10">
        <f t="shared" si="0"/>
        <v>36</v>
      </c>
      <c r="C41" s="274"/>
      <c r="D41" s="94"/>
      <c r="E41" s="95"/>
      <c r="F41" s="406"/>
      <c r="G41" s="94"/>
      <c r="H41" s="93"/>
      <c r="I41" s="93"/>
      <c r="J41" s="94"/>
      <c r="K41" s="94"/>
      <c r="L41" s="94"/>
      <c r="M41" s="94"/>
      <c r="N41" s="583"/>
      <c r="O41" s="277"/>
      <c r="P41" s="277"/>
      <c r="Q41" s="277"/>
      <c r="R41" s="95"/>
      <c r="S41" s="277"/>
      <c r="T41" s="277"/>
      <c r="U41" s="277"/>
      <c r="V41" s="409"/>
    </row>
    <row r="42" spans="2:22" ht="23.1" customHeight="1">
      <c r="B42" s="10">
        <f t="shared" si="0"/>
        <v>37</v>
      </c>
      <c r="C42" s="274"/>
      <c r="D42" s="94"/>
      <c r="E42" s="95"/>
      <c r="F42" s="406"/>
      <c r="G42" s="94"/>
      <c r="H42" s="93"/>
      <c r="I42" s="93"/>
      <c r="J42" s="94"/>
      <c r="K42" s="94"/>
      <c r="L42" s="94"/>
      <c r="M42" s="94"/>
      <c r="N42" s="583"/>
      <c r="O42" s="277"/>
      <c r="P42" s="277"/>
      <c r="Q42" s="277"/>
      <c r="R42" s="95"/>
      <c r="S42" s="277"/>
      <c r="T42" s="277"/>
      <c r="U42" s="277"/>
      <c r="V42" s="409"/>
    </row>
    <row r="43" spans="2:22" ht="23.1" customHeight="1">
      <c r="B43" s="10">
        <f t="shared" si="0"/>
        <v>38</v>
      </c>
      <c r="C43" s="274"/>
      <c r="D43" s="94"/>
      <c r="E43" s="95"/>
      <c r="F43" s="406"/>
      <c r="G43" s="94"/>
      <c r="H43" s="93"/>
      <c r="I43" s="93"/>
      <c r="J43" s="94"/>
      <c r="K43" s="94"/>
      <c r="L43" s="94"/>
      <c r="M43" s="94"/>
      <c r="N43" s="583"/>
      <c r="O43" s="277"/>
      <c r="P43" s="277"/>
      <c r="Q43" s="277"/>
      <c r="R43" s="95"/>
      <c r="S43" s="277"/>
      <c r="T43" s="277"/>
      <c r="U43" s="277"/>
      <c r="V43" s="409"/>
    </row>
    <row r="44" spans="2:22" ht="23.1" customHeight="1">
      <c r="B44" s="10">
        <f t="shared" si="0"/>
        <v>39</v>
      </c>
      <c r="C44" s="274"/>
      <c r="D44" s="94"/>
      <c r="E44" s="95"/>
      <c r="F44" s="406"/>
      <c r="G44" s="94"/>
      <c r="H44" s="93"/>
      <c r="I44" s="93"/>
      <c r="J44" s="94"/>
      <c r="K44" s="94"/>
      <c r="L44" s="94"/>
      <c r="M44" s="94"/>
      <c r="N44" s="583"/>
      <c r="O44" s="277"/>
      <c r="P44" s="277"/>
      <c r="Q44" s="277"/>
      <c r="R44" s="95"/>
      <c r="S44" s="277"/>
      <c r="T44" s="277"/>
      <c r="U44" s="277"/>
      <c r="V44" s="409"/>
    </row>
    <row r="45" spans="2:22" ht="23.1" customHeight="1">
      <c r="B45" s="10">
        <f t="shared" si="0"/>
        <v>40</v>
      </c>
      <c r="C45" s="274"/>
      <c r="D45" s="94"/>
      <c r="E45" s="95"/>
      <c r="F45" s="406"/>
      <c r="G45" s="94"/>
      <c r="H45" s="93"/>
      <c r="I45" s="93"/>
      <c r="J45" s="94"/>
      <c r="K45" s="94"/>
      <c r="L45" s="94"/>
      <c r="M45" s="94"/>
      <c r="N45" s="583"/>
      <c r="O45" s="277"/>
      <c r="P45" s="277"/>
      <c r="Q45" s="277"/>
      <c r="R45" s="95"/>
      <c r="S45" s="277"/>
      <c r="T45" s="277"/>
      <c r="U45" s="277"/>
      <c r="V45" s="409"/>
    </row>
    <row r="46" spans="2:22" ht="23.1" customHeight="1">
      <c r="B46" s="10">
        <f t="shared" si="0"/>
        <v>41</v>
      </c>
      <c r="C46" s="274"/>
      <c r="D46" s="94"/>
      <c r="E46" s="95"/>
      <c r="F46" s="406"/>
      <c r="G46" s="94"/>
      <c r="H46" s="93"/>
      <c r="I46" s="93"/>
      <c r="J46" s="94"/>
      <c r="K46" s="94"/>
      <c r="L46" s="94"/>
      <c r="M46" s="94"/>
      <c r="N46" s="583"/>
      <c r="O46" s="277"/>
      <c r="P46" s="277"/>
      <c r="Q46" s="277"/>
      <c r="R46" s="95"/>
      <c r="S46" s="277"/>
      <c r="T46" s="277"/>
      <c r="U46" s="277"/>
      <c r="V46" s="409"/>
    </row>
    <row r="47" spans="2:22" ht="23.1" customHeight="1">
      <c r="B47" s="10">
        <f t="shared" si="0"/>
        <v>42</v>
      </c>
      <c r="C47" s="274"/>
      <c r="D47" s="94"/>
      <c r="E47" s="95"/>
      <c r="F47" s="406"/>
      <c r="G47" s="94"/>
      <c r="H47" s="93"/>
      <c r="I47" s="93"/>
      <c r="J47" s="94"/>
      <c r="K47" s="94"/>
      <c r="L47" s="94"/>
      <c r="M47" s="94"/>
      <c r="N47" s="583"/>
      <c r="O47" s="277"/>
      <c r="P47" s="277"/>
      <c r="Q47" s="277"/>
      <c r="R47" s="95"/>
      <c r="S47" s="277"/>
      <c r="T47" s="277"/>
      <c r="U47" s="277"/>
      <c r="V47" s="409"/>
    </row>
    <row r="48" spans="2:22" ht="23.1" customHeight="1">
      <c r="B48" s="10">
        <f t="shared" si="0"/>
        <v>43</v>
      </c>
      <c r="C48" s="274"/>
      <c r="D48" s="94"/>
      <c r="E48" s="95"/>
      <c r="F48" s="406"/>
      <c r="G48" s="94"/>
      <c r="H48" s="93"/>
      <c r="I48" s="93"/>
      <c r="J48" s="94"/>
      <c r="K48" s="94"/>
      <c r="L48" s="94"/>
      <c r="M48" s="94"/>
      <c r="N48" s="583"/>
      <c r="O48" s="277"/>
      <c r="P48" s="277"/>
      <c r="Q48" s="277"/>
      <c r="R48" s="95"/>
      <c r="S48" s="277"/>
      <c r="T48" s="277"/>
      <c r="U48" s="277"/>
      <c r="V48" s="409"/>
    </row>
    <row r="49" spans="2:22" ht="23.1" customHeight="1">
      <c r="B49" s="10">
        <f t="shared" si="0"/>
        <v>44</v>
      </c>
      <c r="C49" s="274"/>
      <c r="D49" s="94"/>
      <c r="E49" s="95"/>
      <c r="F49" s="406"/>
      <c r="G49" s="94"/>
      <c r="H49" s="93"/>
      <c r="I49" s="93"/>
      <c r="J49" s="94"/>
      <c r="K49" s="94"/>
      <c r="L49" s="94"/>
      <c r="M49" s="94"/>
      <c r="N49" s="583"/>
      <c r="O49" s="277"/>
      <c r="P49" s="277"/>
      <c r="Q49" s="277"/>
      <c r="R49" s="95"/>
      <c r="S49" s="277"/>
      <c r="T49" s="277"/>
      <c r="U49" s="277"/>
      <c r="V49" s="409"/>
    </row>
    <row r="50" spans="2:22" ht="23.1" customHeight="1">
      <c r="B50" s="10">
        <f t="shared" si="0"/>
        <v>45</v>
      </c>
      <c r="C50" s="274"/>
      <c r="D50" s="94"/>
      <c r="E50" s="95"/>
      <c r="F50" s="406"/>
      <c r="G50" s="94"/>
      <c r="H50" s="93"/>
      <c r="I50" s="93"/>
      <c r="J50" s="94"/>
      <c r="K50" s="94"/>
      <c r="L50" s="94"/>
      <c r="M50" s="94"/>
      <c r="N50" s="583"/>
      <c r="O50" s="277"/>
      <c r="P50" s="277"/>
      <c r="Q50" s="277"/>
      <c r="R50" s="95"/>
      <c r="S50" s="277"/>
      <c r="T50" s="277"/>
      <c r="U50" s="277"/>
      <c r="V50" s="409"/>
    </row>
    <row r="51" spans="2:22" ht="23.1" customHeight="1">
      <c r="B51" s="10">
        <f t="shared" si="0"/>
        <v>46</v>
      </c>
      <c r="C51" s="274"/>
      <c r="D51" s="94"/>
      <c r="E51" s="95"/>
      <c r="F51" s="406"/>
      <c r="G51" s="94"/>
      <c r="H51" s="93"/>
      <c r="I51" s="93"/>
      <c r="J51" s="94"/>
      <c r="K51" s="94"/>
      <c r="L51" s="94"/>
      <c r="M51" s="94"/>
      <c r="N51" s="583"/>
      <c r="O51" s="277"/>
      <c r="P51" s="277"/>
      <c r="Q51" s="277"/>
      <c r="R51" s="95"/>
      <c r="S51" s="277"/>
      <c r="T51" s="277"/>
      <c r="U51" s="277"/>
      <c r="V51" s="409"/>
    </row>
    <row r="52" spans="2:22" ht="23.1" customHeight="1">
      <c r="B52" s="10">
        <f t="shared" si="0"/>
        <v>47</v>
      </c>
      <c r="C52" s="274"/>
      <c r="D52" s="94"/>
      <c r="E52" s="95"/>
      <c r="F52" s="406"/>
      <c r="G52" s="94"/>
      <c r="H52" s="93"/>
      <c r="I52" s="93"/>
      <c r="J52" s="94"/>
      <c r="K52" s="94"/>
      <c r="L52" s="94"/>
      <c r="M52" s="94"/>
      <c r="N52" s="583"/>
      <c r="O52" s="277"/>
      <c r="P52" s="277"/>
      <c r="Q52" s="277"/>
      <c r="R52" s="95"/>
      <c r="S52" s="277"/>
      <c r="T52" s="277"/>
      <c r="U52" s="277"/>
      <c r="V52" s="409"/>
    </row>
    <row r="53" spans="2:22" ht="23.1" customHeight="1">
      <c r="B53" s="10">
        <f t="shared" si="0"/>
        <v>48</v>
      </c>
      <c r="C53" s="274"/>
      <c r="D53" s="94"/>
      <c r="E53" s="95"/>
      <c r="F53" s="406"/>
      <c r="G53" s="94"/>
      <c r="H53" s="93"/>
      <c r="I53" s="93"/>
      <c r="J53" s="94"/>
      <c r="K53" s="94"/>
      <c r="L53" s="94"/>
      <c r="M53" s="94"/>
      <c r="N53" s="583"/>
      <c r="O53" s="277"/>
      <c r="P53" s="277"/>
      <c r="Q53" s="277"/>
      <c r="R53" s="95"/>
      <c r="S53" s="277"/>
      <c r="T53" s="277"/>
      <c r="U53" s="277"/>
      <c r="V53" s="409"/>
    </row>
    <row r="54" spans="2:22" ht="23.1" customHeight="1">
      <c r="B54" s="10">
        <f t="shared" si="0"/>
        <v>49</v>
      </c>
      <c r="C54" s="274"/>
      <c r="D54" s="94"/>
      <c r="E54" s="95"/>
      <c r="F54" s="406"/>
      <c r="G54" s="94"/>
      <c r="H54" s="93"/>
      <c r="I54" s="93"/>
      <c r="J54" s="94"/>
      <c r="K54" s="94"/>
      <c r="L54" s="94"/>
      <c r="M54" s="94"/>
      <c r="N54" s="583"/>
      <c r="O54" s="277"/>
      <c r="P54" s="277"/>
      <c r="Q54" s="277"/>
      <c r="R54" s="95"/>
      <c r="S54" s="277"/>
      <c r="T54" s="277"/>
      <c r="U54" s="277"/>
      <c r="V54" s="409"/>
    </row>
    <row r="55" spans="2:22" ht="23.1" customHeight="1">
      <c r="B55" s="10">
        <f t="shared" si="0"/>
        <v>50</v>
      </c>
      <c r="C55" s="274"/>
      <c r="D55" s="94"/>
      <c r="E55" s="95"/>
      <c r="F55" s="406"/>
      <c r="G55" s="94"/>
      <c r="H55" s="93"/>
      <c r="I55" s="93"/>
      <c r="J55" s="94"/>
      <c r="K55" s="94"/>
      <c r="L55" s="94"/>
      <c r="M55" s="94"/>
      <c r="N55" s="583"/>
      <c r="O55" s="277"/>
      <c r="P55" s="277"/>
      <c r="Q55" s="277"/>
      <c r="R55" s="95"/>
      <c r="S55" s="277"/>
      <c r="T55" s="277"/>
      <c r="U55" s="277"/>
      <c r="V55" s="409"/>
    </row>
    <row r="56" spans="2:22" ht="23.1" customHeight="1">
      <c r="B56" s="10">
        <f t="shared" si="0"/>
        <v>51</v>
      </c>
      <c r="C56" s="274"/>
      <c r="D56" s="94"/>
      <c r="E56" s="95"/>
      <c r="F56" s="406"/>
      <c r="G56" s="94"/>
      <c r="H56" s="93"/>
      <c r="I56" s="93"/>
      <c r="J56" s="94"/>
      <c r="K56" s="94"/>
      <c r="L56" s="94"/>
      <c r="M56" s="94"/>
      <c r="N56" s="583"/>
      <c r="O56" s="277"/>
      <c r="P56" s="277"/>
      <c r="Q56" s="277"/>
      <c r="R56" s="95"/>
      <c r="S56" s="277"/>
      <c r="T56" s="277"/>
      <c r="U56" s="277"/>
      <c r="V56" s="409"/>
    </row>
    <row r="57" spans="2:22" ht="23.1" customHeight="1">
      <c r="B57" s="10">
        <f t="shared" si="0"/>
        <v>52</v>
      </c>
      <c r="C57" s="274"/>
      <c r="D57" s="94"/>
      <c r="E57" s="95"/>
      <c r="F57" s="406"/>
      <c r="G57" s="94"/>
      <c r="H57" s="93"/>
      <c r="I57" s="93"/>
      <c r="J57" s="94"/>
      <c r="K57" s="94"/>
      <c r="L57" s="94"/>
      <c r="M57" s="94"/>
      <c r="N57" s="583"/>
      <c r="O57" s="277"/>
      <c r="P57" s="277"/>
      <c r="Q57" s="277"/>
      <c r="R57" s="95"/>
      <c r="S57" s="277"/>
      <c r="T57" s="277"/>
      <c r="U57" s="277"/>
      <c r="V57" s="409"/>
    </row>
    <row r="58" spans="2:22" ht="23.1" customHeight="1">
      <c r="B58" s="10">
        <f t="shared" si="0"/>
        <v>53</v>
      </c>
      <c r="C58" s="274"/>
      <c r="D58" s="94"/>
      <c r="E58" s="95"/>
      <c r="F58" s="406"/>
      <c r="G58" s="94"/>
      <c r="H58" s="93"/>
      <c r="I58" s="93"/>
      <c r="J58" s="94"/>
      <c r="K58" s="94"/>
      <c r="L58" s="94"/>
      <c r="M58" s="94"/>
      <c r="N58" s="583"/>
      <c r="O58" s="277"/>
      <c r="P58" s="277"/>
      <c r="Q58" s="277"/>
      <c r="R58" s="95"/>
      <c r="S58" s="277"/>
      <c r="T58" s="277"/>
      <c r="U58" s="277"/>
      <c r="V58" s="409"/>
    </row>
    <row r="59" spans="2:22" ht="23.1" customHeight="1">
      <c r="B59" s="10">
        <f t="shared" si="0"/>
        <v>54</v>
      </c>
      <c r="C59" s="274"/>
      <c r="D59" s="94"/>
      <c r="E59" s="95"/>
      <c r="F59" s="406"/>
      <c r="G59" s="94"/>
      <c r="H59" s="93"/>
      <c r="I59" s="93"/>
      <c r="J59" s="94"/>
      <c r="K59" s="94"/>
      <c r="L59" s="94"/>
      <c r="M59" s="94"/>
      <c r="N59" s="583"/>
      <c r="O59" s="277"/>
      <c r="P59" s="277"/>
      <c r="Q59" s="277"/>
      <c r="R59" s="95"/>
      <c r="S59" s="277"/>
      <c r="T59" s="277"/>
      <c r="U59" s="277"/>
      <c r="V59" s="409"/>
    </row>
    <row r="60" spans="2:22" ht="23.1" customHeight="1">
      <c r="B60" s="10">
        <f t="shared" si="0"/>
        <v>55</v>
      </c>
      <c r="C60" s="274"/>
      <c r="D60" s="94"/>
      <c r="E60" s="95"/>
      <c r="F60" s="406"/>
      <c r="G60" s="94"/>
      <c r="H60" s="93"/>
      <c r="I60" s="93"/>
      <c r="J60" s="94"/>
      <c r="K60" s="94"/>
      <c r="L60" s="94"/>
      <c r="M60" s="94"/>
      <c r="N60" s="583"/>
      <c r="O60" s="277"/>
      <c r="P60" s="277"/>
      <c r="Q60" s="277"/>
      <c r="R60" s="95"/>
      <c r="S60" s="277"/>
      <c r="T60" s="277"/>
      <c r="U60" s="277"/>
      <c r="V60" s="409"/>
    </row>
    <row r="61" spans="2:22" ht="23.1" customHeight="1">
      <c r="B61" s="10">
        <f t="shared" si="0"/>
        <v>56</v>
      </c>
      <c r="C61" s="274"/>
      <c r="D61" s="94"/>
      <c r="E61" s="95"/>
      <c r="F61" s="406"/>
      <c r="G61" s="94"/>
      <c r="H61" s="93"/>
      <c r="I61" s="93"/>
      <c r="J61" s="94"/>
      <c r="K61" s="94"/>
      <c r="L61" s="94"/>
      <c r="M61" s="94"/>
      <c r="N61" s="583"/>
      <c r="O61" s="277"/>
      <c r="P61" s="277"/>
      <c r="Q61" s="277"/>
      <c r="R61" s="95"/>
      <c r="S61" s="277"/>
      <c r="T61" s="277"/>
      <c r="U61" s="277"/>
      <c r="V61" s="409"/>
    </row>
    <row r="62" spans="2:22" ht="23.1" customHeight="1">
      <c r="B62" s="10">
        <f t="shared" si="0"/>
        <v>57</v>
      </c>
      <c r="C62" s="274"/>
      <c r="D62" s="94"/>
      <c r="E62" s="95"/>
      <c r="F62" s="406"/>
      <c r="G62" s="94"/>
      <c r="H62" s="93"/>
      <c r="I62" s="93"/>
      <c r="J62" s="94"/>
      <c r="K62" s="94"/>
      <c r="L62" s="94"/>
      <c r="M62" s="94"/>
      <c r="N62" s="583"/>
      <c r="O62" s="277"/>
      <c r="P62" s="277"/>
      <c r="Q62" s="277"/>
      <c r="R62" s="95"/>
      <c r="S62" s="277"/>
      <c r="T62" s="277"/>
      <c r="U62" s="277"/>
      <c r="V62" s="409"/>
    </row>
    <row r="63" spans="2:22" ht="23.1" customHeight="1">
      <c r="B63" s="10">
        <f t="shared" si="0"/>
        <v>58</v>
      </c>
      <c r="C63" s="274"/>
      <c r="D63" s="94"/>
      <c r="E63" s="95"/>
      <c r="F63" s="406"/>
      <c r="G63" s="94"/>
      <c r="H63" s="93"/>
      <c r="I63" s="93"/>
      <c r="J63" s="94"/>
      <c r="K63" s="94"/>
      <c r="L63" s="94"/>
      <c r="M63" s="94"/>
      <c r="N63" s="583"/>
      <c r="O63" s="277"/>
      <c r="P63" s="277"/>
      <c r="Q63" s="277"/>
      <c r="R63" s="95"/>
      <c r="S63" s="277"/>
      <c r="T63" s="277"/>
      <c r="U63" s="277"/>
      <c r="V63" s="409"/>
    </row>
    <row r="64" spans="2:22" ht="23.1" customHeight="1">
      <c r="B64" s="10">
        <f t="shared" si="0"/>
        <v>59</v>
      </c>
      <c r="C64" s="274"/>
      <c r="D64" s="94"/>
      <c r="E64" s="95"/>
      <c r="F64" s="406"/>
      <c r="G64" s="94"/>
      <c r="H64" s="93"/>
      <c r="I64" s="93"/>
      <c r="J64" s="94"/>
      <c r="K64" s="94"/>
      <c r="L64" s="94"/>
      <c r="M64" s="94"/>
      <c r="N64" s="583"/>
      <c r="O64" s="277"/>
      <c r="P64" s="277"/>
      <c r="Q64" s="277"/>
      <c r="R64" s="95"/>
      <c r="S64" s="277"/>
      <c r="T64" s="277"/>
      <c r="U64" s="277"/>
      <c r="V64" s="409"/>
    </row>
    <row r="65" spans="2:22" ht="23.1" customHeight="1">
      <c r="B65" s="10">
        <f t="shared" si="0"/>
        <v>60</v>
      </c>
      <c r="C65" s="274"/>
      <c r="D65" s="94"/>
      <c r="E65" s="95"/>
      <c r="F65" s="406"/>
      <c r="G65" s="94"/>
      <c r="H65" s="93"/>
      <c r="I65" s="93"/>
      <c r="J65" s="94"/>
      <c r="K65" s="94"/>
      <c r="L65" s="94"/>
      <c r="M65" s="94"/>
      <c r="N65" s="583"/>
      <c r="O65" s="277"/>
      <c r="P65" s="277"/>
      <c r="Q65" s="277"/>
      <c r="R65" s="95"/>
      <c r="S65" s="277"/>
      <c r="T65" s="277"/>
      <c r="U65" s="277"/>
      <c r="V65" s="409"/>
    </row>
    <row r="66" spans="2:22" ht="23.1" customHeight="1">
      <c r="B66" s="10">
        <f t="shared" si="0"/>
        <v>61</v>
      </c>
      <c r="C66" s="274"/>
      <c r="D66" s="94"/>
      <c r="E66" s="95"/>
      <c r="F66" s="406"/>
      <c r="G66" s="94"/>
      <c r="H66" s="93"/>
      <c r="I66" s="93"/>
      <c r="J66" s="94"/>
      <c r="K66" s="94"/>
      <c r="L66" s="94"/>
      <c r="M66" s="94"/>
      <c r="N66" s="583"/>
      <c r="O66" s="277"/>
      <c r="P66" s="277"/>
      <c r="Q66" s="277"/>
      <c r="R66" s="95"/>
      <c r="S66" s="277"/>
      <c r="T66" s="277"/>
      <c r="U66" s="277"/>
      <c r="V66" s="409"/>
    </row>
    <row r="67" spans="2:22" ht="23.1" customHeight="1">
      <c r="B67" s="10">
        <f t="shared" si="0"/>
        <v>62</v>
      </c>
      <c r="C67" s="274"/>
      <c r="D67" s="94"/>
      <c r="E67" s="95"/>
      <c r="F67" s="406"/>
      <c r="G67" s="94"/>
      <c r="H67" s="93"/>
      <c r="I67" s="93"/>
      <c r="J67" s="94"/>
      <c r="K67" s="94"/>
      <c r="L67" s="94"/>
      <c r="M67" s="94"/>
      <c r="N67" s="583"/>
      <c r="O67" s="277"/>
      <c r="P67" s="277"/>
      <c r="Q67" s="277"/>
      <c r="R67" s="95"/>
      <c r="S67" s="277"/>
      <c r="T67" s="277"/>
      <c r="U67" s="277"/>
      <c r="V67" s="409"/>
    </row>
    <row r="68" spans="2:22" ht="23.1" customHeight="1">
      <c r="B68" s="10">
        <f t="shared" si="0"/>
        <v>63</v>
      </c>
      <c r="C68" s="274"/>
      <c r="D68" s="94"/>
      <c r="E68" s="95"/>
      <c r="F68" s="406"/>
      <c r="G68" s="94"/>
      <c r="H68" s="93"/>
      <c r="I68" s="93"/>
      <c r="J68" s="94"/>
      <c r="K68" s="94"/>
      <c r="L68" s="94"/>
      <c r="M68" s="94"/>
      <c r="N68" s="583"/>
      <c r="O68" s="277"/>
      <c r="P68" s="277"/>
      <c r="Q68" s="277"/>
      <c r="R68" s="95"/>
      <c r="S68" s="277"/>
      <c r="T68" s="277"/>
      <c r="U68" s="277"/>
      <c r="V68" s="409"/>
    </row>
    <row r="69" spans="2:22" ht="23.1" customHeight="1">
      <c r="B69" s="10">
        <f t="shared" si="0"/>
        <v>64</v>
      </c>
      <c r="C69" s="274"/>
      <c r="D69" s="94"/>
      <c r="E69" s="95"/>
      <c r="F69" s="406"/>
      <c r="G69" s="94"/>
      <c r="H69" s="93"/>
      <c r="I69" s="93"/>
      <c r="J69" s="94"/>
      <c r="K69" s="94"/>
      <c r="L69" s="94"/>
      <c r="M69" s="94"/>
      <c r="N69" s="583"/>
      <c r="O69" s="277"/>
      <c r="P69" s="277"/>
      <c r="Q69" s="277"/>
      <c r="R69" s="95"/>
      <c r="S69" s="277"/>
      <c r="T69" s="277"/>
      <c r="U69" s="277"/>
      <c r="V69" s="409"/>
    </row>
    <row r="70" spans="2:22" ht="23.1" customHeight="1">
      <c r="B70" s="10">
        <f t="shared" si="0"/>
        <v>65</v>
      </c>
      <c r="C70" s="274"/>
      <c r="D70" s="94"/>
      <c r="E70" s="95"/>
      <c r="F70" s="406"/>
      <c r="G70" s="94"/>
      <c r="H70" s="93"/>
      <c r="I70" s="93"/>
      <c r="J70" s="94"/>
      <c r="K70" s="94"/>
      <c r="L70" s="94"/>
      <c r="M70" s="94"/>
      <c r="N70" s="583"/>
      <c r="O70" s="277"/>
      <c r="P70" s="277"/>
      <c r="Q70" s="277"/>
      <c r="R70" s="95"/>
      <c r="S70" s="277"/>
      <c r="T70" s="277"/>
      <c r="U70" s="277"/>
      <c r="V70" s="409"/>
    </row>
    <row r="71" spans="2:22" ht="23.1" customHeight="1">
      <c r="B71" s="10">
        <f t="shared" si="0"/>
        <v>66</v>
      </c>
      <c r="C71" s="274"/>
      <c r="D71" s="94"/>
      <c r="E71" s="95"/>
      <c r="F71" s="406"/>
      <c r="G71" s="94"/>
      <c r="H71" s="93"/>
      <c r="I71" s="93"/>
      <c r="J71" s="94"/>
      <c r="K71" s="94"/>
      <c r="L71" s="94"/>
      <c r="M71" s="94"/>
      <c r="N71" s="583"/>
      <c r="O71" s="277"/>
      <c r="P71" s="277"/>
      <c r="Q71" s="277"/>
      <c r="R71" s="95"/>
      <c r="S71" s="277"/>
      <c r="T71" s="277"/>
      <c r="U71" s="277"/>
      <c r="V71" s="409"/>
    </row>
    <row r="72" spans="2:22" ht="23.1" customHeight="1">
      <c r="B72" s="10">
        <f t="shared" ref="B72:B135" si="1">B71+1</f>
        <v>67</v>
      </c>
      <c r="C72" s="274"/>
      <c r="D72" s="94"/>
      <c r="E72" s="95"/>
      <c r="F72" s="406"/>
      <c r="G72" s="94"/>
      <c r="H72" s="93"/>
      <c r="I72" s="93"/>
      <c r="J72" s="94"/>
      <c r="K72" s="94"/>
      <c r="L72" s="94"/>
      <c r="M72" s="94"/>
      <c r="N72" s="583"/>
      <c r="O72" s="277"/>
      <c r="P72" s="277"/>
      <c r="Q72" s="277"/>
      <c r="R72" s="95"/>
      <c r="S72" s="277"/>
      <c r="T72" s="277"/>
      <c r="U72" s="277"/>
      <c r="V72" s="409"/>
    </row>
    <row r="73" spans="2:22" ht="23.1" customHeight="1">
      <c r="B73" s="10">
        <f t="shared" si="1"/>
        <v>68</v>
      </c>
      <c r="C73" s="274"/>
      <c r="D73" s="94"/>
      <c r="E73" s="95"/>
      <c r="F73" s="406"/>
      <c r="G73" s="94"/>
      <c r="H73" s="93"/>
      <c r="I73" s="93"/>
      <c r="J73" s="94"/>
      <c r="K73" s="94"/>
      <c r="L73" s="94"/>
      <c r="M73" s="94"/>
      <c r="N73" s="583"/>
      <c r="O73" s="277"/>
      <c r="P73" s="277"/>
      <c r="Q73" s="277"/>
      <c r="R73" s="95"/>
      <c r="S73" s="277"/>
      <c r="T73" s="277"/>
      <c r="U73" s="277"/>
      <c r="V73" s="409"/>
    </row>
    <row r="74" spans="2:22" ht="23.1" customHeight="1">
      <c r="B74" s="10">
        <f t="shared" si="1"/>
        <v>69</v>
      </c>
      <c r="C74" s="274"/>
      <c r="D74" s="94"/>
      <c r="E74" s="95"/>
      <c r="F74" s="406"/>
      <c r="G74" s="94"/>
      <c r="H74" s="93"/>
      <c r="I74" s="93"/>
      <c r="J74" s="94"/>
      <c r="K74" s="94"/>
      <c r="L74" s="94"/>
      <c r="M74" s="94"/>
      <c r="N74" s="583"/>
      <c r="O74" s="277"/>
      <c r="P74" s="277"/>
      <c r="Q74" s="277"/>
      <c r="R74" s="95"/>
      <c r="S74" s="277"/>
      <c r="T74" s="277"/>
      <c r="U74" s="277"/>
      <c r="V74" s="409"/>
    </row>
    <row r="75" spans="2:22" ht="23.1" customHeight="1">
      <c r="B75" s="10">
        <f t="shared" si="1"/>
        <v>70</v>
      </c>
      <c r="C75" s="274"/>
      <c r="D75" s="94"/>
      <c r="E75" s="95"/>
      <c r="F75" s="406"/>
      <c r="G75" s="94"/>
      <c r="H75" s="93"/>
      <c r="I75" s="93"/>
      <c r="J75" s="94"/>
      <c r="K75" s="94"/>
      <c r="L75" s="94"/>
      <c r="M75" s="94"/>
      <c r="N75" s="583"/>
      <c r="O75" s="277"/>
      <c r="P75" s="277"/>
      <c r="Q75" s="277"/>
      <c r="R75" s="95"/>
      <c r="S75" s="277"/>
      <c r="T75" s="277"/>
      <c r="U75" s="277"/>
      <c r="V75" s="409"/>
    </row>
    <row r="76" spans="2:22" ht="23.1" customHeight="1">
      <c r="B76" s="10">
        <f t="shared" si="1"/>
        <v>71</v>
      </c>
      <c r="C76" s="274"/>
      <c r="D76" s="94"/>
      <c r="E76" s="95"/>
      <c r="F76" s="406"/>
      <c r="G76" s="94"/>
      <c r="H76" s="93"/>
      <c r="I76" s="93"/>
      <c r="J76" s="94"/>
      <c r="K76" s="94"/>
      <c r="L76" s="94"/>
      <c r="M76" s="94"/>
      <c r="N76" s="583"/>
      <c r="O76" s="277"/>
      <c r="P76" s="277"/>
      <c r="Q76" s="277"/>
      <c r="R76" s="95"/>
      <c r="S76" s="277"/>
      <c r="T76" s="277"/>
      <c r="U76" s="277"/>
      <c r="V76" s="409"/>
    </row>
    <row r="77" spans="2:22" ht="23.1" customHeight="1">
      <c r="B77" s="10">
        <f t="shared" si="1"/>
        <v>72</v>
      </c>
      <c r="C77" s="274"/>
      <c r="D77" s="94"/>
      <c r="E77" s="95"/>
      <c r="F77" s="406"/>
      <c r="G77" s="94"/>
      <c r="H77" s="93"/>
      <c r="I77" s="93"/>
      <c r="J77" s="94"/>
      <c r="K77" s="94"/>
      <c r="L77" s="94"/>
      <c r="M77" s="94"/>
      <c r="N77" s="583"/>
      <c r="O77" s="277"/>
      <c r="P77" s="277"/>
      <c r="Q77" s="277"/>
      <c r="R77" s="95"/>
      <c r="S77" s="277"/>
      <c r="T77" s="277"/>
      <c r="U77" s="277"/>
      <c r="V77" s="409"/>
    </row>
    <row r="78" spans="2:22" ht="23.1" customHeight="1">
      <c r="B78" s="10">
        <f t="shared" si="1"/>
        <v>73</v>
      </c>
      <c r="C78" s="274"/>
      <c r="D78" s="94"/>
      <c r="E78" s="95"/>
      <c r="F78" s="406"/>
      <c r="G78" s="94"/>
      <c r="H78" s="93"/>
      <c r="I78" s="93"/>
      <c r="J78" s="94"/>
      <c r="K78" s="94"/>
      <c r="L78" s="94"/>
      <c r="M78" s="94"/>
      <c r="N78" s="583"/>
      <c r="O78" s="277"/>
      <c r="P78" s="277"/>
      <c r="Q78" s="277"/>
      <c r="R78" s="95"/>
      <c r="S78" s="277"/>
      <c r="T78" s="277"/>
      <c r="U78" s="277"/>
      <c r="V78" s="409"/>
    </row>
    <row r="79" spans="2:22" ht="23.1" customHeight="1">
      <c r="B79" s="10">
        <f t="shared" si="1"/>
        <v>74</v>
      </c>
      <c r="C79" s="274"/>
      <c r="D79" s="94"/>
      <c r="E79" s="95"/>
      <c r="F79" s="406"/>
      <c r="G79" s="94"/>
      <c r="H79" s="93"/>
      <c r="I79" s="93"/>
      <c r="J79" s="94"/>
      <c r="K79" s="94"/>
      <c r="L79" s="94"/>
      <c r="M79" s="94"/>
      <c r="N79" s="583"/>
      <c r="O79" s="277"/>
      <c r="P79" s="277"/>
      <c r="Q79" s="277"/>
      <c r="R79" s="95"/>
      <c r="S79" s="277"/>
      <c r="T79" s="277"/>
      <c r="U79" s="277"/>
      <c r="V79" s="409"/>
    </row>
    <row r="80" spans="2:22" ht="23.1" customHeight="1">
      <c r="B80" s="10">
        <f t="shared" si="1"/>
        <v>75</v>
      </c>
      <c r="C80" s="274"/>
      <c r="D80" s="94"/>
      <c r="E80" s="95"/>
      <c r="F80" s="406"/>
      <c r="G80" s="94"/>
      <c r="H80" s="93"/>
      <c r="I80" s="93"/>
      <c r="J80" s="94"/>
      <c r="K80" s="94"/>
      <c r="L80" s="94"/>
      <c r="M80" s="94"/>
      <c r="N80" s="583"/>
      <c r="O80" s="277"/>
      <c r="P80" s="277"/>
      <c r="Q80" s="277"/>
      <c r="R80" s="95"/>
      <c r="S80" s="277"/>
      <c r="T80" s="277"/>
      <c r="U80" s="277"/>
      <c r="V80" s="409"/>
    </row>
    <row r="81" spans="2:22" ht="23.1" customHeight="1">
      <c r="B81" s="10">
        <f t="shared" si="1"/>
        <v>76</v>
      </c>
      <c r="C81" s="274"/>
      <c r="D81" s="94"/>
      <c r="E81" s="95"/>
      <c r="F81" s="406"/>
      <c r="G81" s="94"/>
      <c r="H81" s="93"/>
      <c r="I81" s="93"/>
      <c r="J81" s="94"/>
      <c r="K81" s="94"/>
      <c r="L81" s="94"/>
      <c r="M81" s="94"/>
      <c r="N81" s="583"/>
      <c r="O81" s="277"/>
      <c r="P81" s="277"/>
      <c r="Q81" s="277"/>
      <c r="R81" s="95"/>
      <c r="S81" s="277"/>
      <c r="T81" s="277"/>
      <c r="U81" s="277"/>
      <c r="V81" s="409"/>
    </row>
    <row r="82" spans="2:22" ht="23.1" customHeight="1">
      <c r="B82" s="10">
        <f t="shared" si="1"/>
        <v>77</v>
      </c>
      <c r="C82" s="274"/>
      <c r="D82" s="94"/>
      <c r="E82" s="95"/>
      <c r="F82" s="406"/>
      <c r="G82" s="94"/>
      <c r="H82" s="93"/>
      <c r="I82" s="93"/>
      <c r="J82" s="94"/>
      <c r="K82" s="94"/>
      <c r="L82" s="94"/>
      <c r="M82" s="94"/>
      <c r="N82" s="583"/>
      <c r="O82" s="277"/>
      <c r="P82" s="277"/>
      <c r="Q82" s="277"/>
      <c r="R82" s="95"/>
      <c r="S82" s="277"/>
      <c r="T82" s="277"/>
      <c r="U82" s="277"/>
      <c r="V82" s="409"/>
    </row>
    <row r="83" spans="2:22" ht="23.1" customHeight="1">
      <c r="B83" s="10">
        <f t="shared" si="1"/>
        <v>78</v>
      </c>
      <c r="C83" s="274"/>
      <c r="D83" s="94"/>
      <c r="E83" s="95"/>
      <c r="F83" s="406"/>
      <c r="G83" s="94"/>
      <c r="H83" s="93"/>
      <c r="I83" s="93"/>
      <c r="J83" s="94"/>
      <c r="K83" s="94"/>
      <c r="L83" s="94"/>
      <c r="M83" s="94"/>
      <c r="N83" s="583"/>
      <c r="O83" s="277"/>
      <c r="P83" s="277"/>
      <c r="Q83" s="277"/>
      <c r="R83" s="95"/>
      <c r="S83" s="277"/>
      <c r="T83" s="277"/>
      <c r="U83" s="277"/>
      <c r="V83" s="409"/>
    </row>
    <row r="84" spans="2:22" ht="23.1" customHeight="1">
      <c r="B84" s="10">
        <f t="shared" si="1"/>
        <v>79</v>
      </c>
      <c r="C84" s="274"/>
      <c r="D84" s="94"/>
      <c r="E84" s="95"/>
      <c r="F84" s="406"/>
      <c r="G84" s="94"/>
      <c r="H84" s="93"/>
      <c r="I84" s="93"/>
      <c r="J84" s="94"/>
      <c r="K84" s="94"/>
      <c r="L84" s="94"/>
      <c r="M84" s="94"/>
      <c r="N84" s="583"/>
      <c r="O84" s="277"/>
      <c r="P84" s="277"/>
      <c r="Q84" s="277"/>
      <c r="R84" s="95"/>
      <c r="S84" s="277"/>
      <c r="T84" s="277"/>
      <c r="U84" s="277"/>
      <c r="V84" s="409"/>
    </row>
    <row r="85" spans="2:22" ht="23.1" customHeight="1">
      <c r="B85" s="10">
        <f t="shared" si="1"/>
        <v>80</v>
      </c>
      <c r="C85" s="274"/>
      <c r="D85" s="94"/>
      <c r="E85" s="95"/>
      <c r="F85" s="406"/>
      <c r="G85" s="94"/>
      <c r="H85" s="93"/>
      <c r="I85" s="93"/>
      <c r="J85" s="94"/>
      <c r="K85" s="94"/>
      <c r="L85" s="94"/>
      <c r="M85" s="94"/>
      <c r="N85" s="583"/>
      <c r="O85" s="277"/>
      <c r="P85" s="277"/>
      <c r="Q85" s="277"/>
      <c r="R85" s="95"/>
      <c r="S85" s="277"/>
      <c r="T85" s="277"/>
      <c r="U85" s="277"/>
      <c r="V85" s="409"/>
    </row>
    <row r="86" spans="2:22" ht="23.1" customHeight="1">
      <c r="B86" s="10">
        <f t="shared" si="1"/>
        <v>81</v>
      </c>
      <c r="C86" s="274"/>
      <c r="D86" s="94"/>
      <c r="E86" s="95"/>
      <c r="F86" s="406"/>
      <c r="G86" s="94"/>
      <c r="H86" s="93"/>
      <c r="I86" s="93"/>
      <c r="J86" s="94"/>
      <c r="K86" s="94"/>
      <c r="L86" s="94"/>
      <c r="M86" s="94"/>
      <c r="N86" s="583"/>
      <c r="O86" s="277"/>
      <c r="P86" s="277"/>
      <c r="Q86" s="277"/>
      <c r="R86" s="95"/>
      <c r="S86" s="277"/>
      <c r="T86" s="277"/>
      <c r="U86" s="277"/>
      <c r="V86" s="409"/>
    </row>
    <row r="87" spans="2:22" ht="23.1" customHeight="1">
      <c r="B87" s="10">
        <f t="shared" si="1"/>
        <v>82</v>
      </c>
      <c r="C87" s="274"/>
      <c r="D87" s="94"/>
      <c r="E87" s="95"/>
      <c r="F87" s="406"/>
      <c r="G87" s="94"/>
      <c r="H87" s="93"/>
      <c r="I87" s="93"/>
      <c r="J87" s="94"/>
      <c r="K87" s="94"/>
      <c r="L87" s="94"/>
      <c r="M87" s="94"/>
      <c r="N87" s="583"/>
      <c r="O87" s="277"/>
      <c r="P87" s="277"/>
      <c r="Q87" s="277"/>
      <c r="R87" s="95"/>
      <c r="S87" s="277"/>
      <c r="T87" s="277"/>
      <c r="U87" s="277"/>
      <c r="V87" s="409"/>
    </row>
    <row r="88" spans="2:22" ht="23.1" customHeight="1">
      <c r="B88" s="10">
        <f t="shared" si="1"/>
        <v>83</v>
      </c>
      <c r="C88" s="274"/>
      <c r="D88" s="94"/>
      <c r="E88" s="95"/>
      <c r="F88" s="406"/>
      <c r="G88" s="94"/>
      <c r="H88" s="93"/>
      <c r="I88" s="93"/>
      <c r="J88" s="94"/>
      <c r="K88" s="94"/>
      <c r="L88" s="94"/>
      <c r="M88" s="94"/>
      <c r="N88" s="583"/>
      <c r="O88" s="277"/>
      <c r="P88" s="277"/>
      <c r="Q88" s="277"/>
      <c r="R88" s="95"/>
      <c r="S88" s="277"/>
      <c r="T88" s="277"/>
      <c r="U88" s="277"/>
      <c r="V88" s="409"/>
    </row>
    <row r="89" spans="2:22" ht="23.1" customHeight="1">
      <c r="B89" s="10">
        <f t="shared" si="1"/>
        <v>84</v>
      </c>
      <c r="C89" s="274"/>
      <c r="D89" s="94"/>
      <c r="E89" s="95"/>
      <c r="F89" s="406"/>
      <c r="G89" s="94"/>
      <c r="H89" s="93"/>
      <c r="I89" s="93"/>
      <c r="J89" s="94"/>
      <c r="K89" s="94"/>
      <c r="L89" s="94"/>
      <c r="M89" s="94"/>
      <c r="N89" s="583"/>
      <c r="O89" s="277"/>
      <c r="P89" s="277"/>
      <c r="Q89" s="277"/>
      <c r="R89" s="95"/>
      <c r="S89" s="277"/>
      <c r="T89" s="277"/>
      <c r="U89" s="277"/>
      <c r="V89" s="409"/>
    </row>
    <row r="90" spans="2:22" ht="23.1" customHeight="1">
      <c r="B90" s="10">
        <f t="shared" si="1"/>
        <v>85</v>
      </c>
      <c r="C90" s="274"/>
      <c r="D90" s="94"/>
      <c r="E90" s="95"/>
      <c r="F90" s="406"/>
      <c r="G90" s="94"/>
      <c r="H90" s="93"/>
      <c r="I90" s="93"/>
      <c r="J90" s="94"/>
      <c r="K90" s="94"/>
      <c r="L90" s="94"/>
      <c r="M90" s="94"/>
      <c r="N90" s="583"/>
      <c r="O90" s="277"/>
      <c r="P90" s="277"/>
      <c r="Q90" s="277"/>
      <c r="R90" s="95"/>
      <c r="S90" s="277"/>
      <c r="T90" s="277"/>
      <c r="U90" s="277"/>
      <c r="V90" s="409"/>
    </row>
    <row r="91" spans="2:22" ht="23.1" customHeight="1">
      <c r="B91" s="10">
        <f t="shared" si="1"/>
        <v>86</v>
      </c>
      <c r="C91" s="274"/>
      <c r="D91" s="94"/>
      <c r="E91" s="95"/>
      <c r="F91" s="406"/>
      <c r="G91" s="94"/>
      <c r="H91" s="93"/>
      <c r="I91" s="93"/>
      <c r="J91" s="94"/>
      <c r="K91" s="94"/>
      <c r="L91" s="94"/>
      <c r="M91" s="94"/>
      <c r="N91" s="583"/>
      <c r="O91" s="277"/>
      <c r="P91" s="277"/>
      <c r="Q91" s="277"/>
      <c r="R91" s="95"/>
      <c r="S91" s="277"/>
      <c r="T91" s="277"/>
      <c r="U91" s="277"/>
      <c r="V91" s="409"/>
    </row>
    <row r="92" spans="2:22" ht="23.1" customHeight="1">
      <c r="B92" s="10">
        <f t="shared" si="1"/>
        <v>87</v>
      </c>
      <c r="C92" s="274"/>
      <c r="D92" s="94"/>
      <c r="E92" s="95"/>
      <c r="F92" s="406"/>
      <c r="G92" s="94"/>
      <c r="H92" s="93"/>
      <c r="I92" s="93"/>
      <c r="J92" s="94"/>
      <c r="K92" s="94"/>
      <c r="L92" s="94"/>
      <c r="M92" s="94"/>
      <c r="N92" s="583"/>
      <c r="O92" s="277"/>
      <c r="P92" s="277"/>
      <c r="Q92" s="277"/>
      <c r="R92" s="95"/>
      <c r="S92" s="277"/>
      <c r="T92" s="277"/>
      <c r="U92" s="277"/>
      <c r="V92" s="409"/>
    </row>
    <row r="93" spans="2:22" ht="23.1" customHeight="1">
      <c r="B93" s="10">
        <f t="shared" si="1"/>
        <v>88</v>
      </c>
      <c r="C93" s="274"/>
      <c r="D93" s="94"/>
      <c r="E93" s="95"/>
      <c r="F93" s="406"/>
      <c r="G93" s="94"/>
      <c r="H93" s="93"/>
      <c r="I93" s="93"/>
      <c r="J93" s="94"/>
      <c r="K93" s="94"/>
      <c r="L93" s="94"/>
      <c r="M93" s="94"/>
      <c r="N93" s="583"/>
      <c r="O93" s="277"/>
      <c r="P93" s="277"/>
      <c r="Q93" s="277"/>
      <c r="R93" s="95"/>
      <c r="S93" s="277"/>
      <c r="T93" s="277"/>
      <c r="U93" s="277"/>
      <c r="V93" s="409"/>
    </row>
    <row r="94" spans="2:22" ht="23.1" customHeight="1">
      <c r="B94" s="10">
        <f t="shared" si="1"/>
        <v>89</v>
      </c>
      <c r="C94" s="274"/>
      <c r="D94" s="94"/>
      <c r="E94" s="95"/>
      <c r="F94" s="406"/>
      <c r="G94" s="94"/>
      <c r="H94" s="93"/>
      <c r="I94" s="93"/>
      <c r="J94" s="94"/>
      <c r="K94" s="94"/>
      <c r="L94" s="94"/>
      <c r="M94" s="94"/>
      <c r="N94" s="583"/>
      <c r="O94" s="277"/>
      <c r="P94" s="277"/>
      <c r="Q94" s="277"/>
      <c r="R94" s="95"/>
      <c r="S94" s="277"/>
      <c r="T94" s="277"/>
      <c r="U94" s="277"/>
      <c r="V94" s="409"/>
    </row>
    <row r="95" spans="2:22" ht="23.1" customHeight="1">
      <c r="B95" s="10">
        <f t="shared" si="1"/>
        <v>90</v>
      </c>
      <c r="C95" s="274"/>
      <c r="D95" s="94"/>
      <c r="E95" s="95"/>
      <c r="F95" s="406"/>
      <c r="G95" s="94"/>
      <c r="H95" s="93"/>
      <c r="I95" s="93"/>
      <c r="J95" s="94"/>
      <c r="K95" s="94"/>
      <c r="L95" s="94"/>
      <c r="M95" s="94"/>
      <c r="N95" s="583"/>
      <c r="O95" s="277"/>
      <c r="P95" s="277"/>
      <c r="Q95" s="277"/>
      <c r="R95" s="95"/>
      <c r="S95" s="277"/>
      <c r="T95" s="277"/>
      <c r="U95" s="277"/>
      <c r="V95" s="409"/>
    </row>
    <row r="96" spans="2:22" ht="23.1" customHeight="1">
      <c r="B96" s="10">
        <f t="shared" si="1"/>
        <v>91</v>
      </c>
      <c r="C96" s="274"/>
      <c r="D96" s="94"/>
      <c r="E96" s="95"/>
      <c r="F96" s="406"/>
      <c r="G96" s="94"/>
      <c r="H96" s="93"/>
      <c r="I96" s="93"/>
      <c r="J96" s="94"/>
      <c r="K96" s="94"/>
      <c r="L96" s="94"/>
      <c r="M96" s="94"/>
      <c r="N96" s="583"/>
      <c r="O96" s="277"/>
      <c r="P96" s="277"/>
      <c r="Q96" s="277"/>
      <c r="R96" s="95"/>
      <c r="S96" s="277"/>
      <c r="T96" s="277"/>
      <c r="U96" s="277"/>
      <c r="V96" s="409"/>
    </row>
    <row r="97" spans="2:22" ht="23.1" customHeight="1">
      <c r="B97" s="10">
        <f t="shared" si="1"/>
        <v>92</v>
      </c>
      <c r="C97" s="274"/>
      <c r="D97" s="94"/>
      <c r="E97" s="95"/>
      <c r="F97" s="406"/>
      <c r="G97" s="94"/>
      <c r="H97" s="93"/>
      <c r="I97" s="93"/>
      <c r="J97" s="94"/>
      <c r="K97" s="94"/>
      <c r="L97" s="94"/>
      <c r="M97" s="94"/>
      <c r="N97" s="583"/>
      <c r="O97" s="277"/>
      <c r="P97" s="277"/>
      <c r="Q97" s="277"/>
      <c r="R97" s="95"/>
      <c r="S97" s="277"/>
      <c r="T97" s="277"/>
      <c r="U97" s="277"/>
      <c r="V97" s="409"/>
    </row>
    <row r="98" spans="2:22" ht="23.1" customHeight="1">
      <c r="B98" s="10">
        <f t="shared" si="1"/>
        <v>93</v>
      </c>
      <c r="C98" s="274"/>
      <c r="D98" s="94"/>
      <c r="E98" s="95"/>
      <c r="F98" s="406"/>
      <c r="G98" s="94"/>
      <c r="H98" s="93"/>
      <c r="I98" s="93"/>
      <c r="J98" s="94"/>
      <c r="K98" s="94"/>
      <c r="L98" s="94"/>
      <c r="M98" s="94"/>
      <c r="N98" s="583"/>
      <c r="O98" s="277"/>
      <c r="P98" s="277"/>
      <c r="Q98" s="277"/>
      <c r="R98" s="95"/>
      <c r="S98" s="277"/>
      <c r="T98" s="277"/>
      <c r="U98" s="277"/>
      <c r="V98" s="409"/>
    </row>
    <row r="99" spans="2:22" ht="23.1" customHeight="1">
      <c r="B99" s="10">
        <f t="shared" si="1"/>
        <v>94</v>
      </c>
      <c r="C99" s="274"/>
      <c r="D99" s="94"/>
      <c r="E99" s="95"/>
      <c r="F99" s="406"/>
      <c r="G99" s="94"/>
      <c r="H99" s="93"/>
      <c r="I99" s="93"/>
      <c r="J99" s="94"/>
      <c r="K99" s="94"/>
      <c r="L99" s="94"/>
      <c r="M99" s="94"/>
      <c r="N99" s="583"/>
      <c r="O99" s="277"/>
      <c r="P99" s="277"/>
      <c r="Q99" s="277"/>
      <c r="R99" s="95"/>
      <c r="S99" s="277"/>
      <c r="T99" s="277"/>
      <c r="U99" s="277"/>
      <c r="V99" s="409"/>
    </row>
    <row r="100" spans="2:22" ht="23.1" customHeight="1">
      <c r="B100" s="10">
        <f t="shared" si="1"/>
        <v>95</v>
      </c>
      <c r="C100" s="274"/>
      <c r="D100" s="94"/>
      <c r="E100" s="95"/>
      <c r="F100" s="406"/>
      <c r="G100" s="94"/>
      <c r="H100" s="93"/>
      <c r="I100" s="93"/>
      <c r="J100" s="94"/>
      <c r="K100" s="94"/>
      <c r="L100" s="94"/>
      <c r="M100" s="94"/>
      <c r="N100" s="583"/>
      <c r="O100" s="277"/>
      <c r="P100" s="277"/>
      <c r="Q100" s="277"/>
      <c r="R100" s="95"/>
      <c r="S100" s="277"/>
      <c r="T100" s="277"/>
      <c r="U100" s="277"/>
      <c r="V100" s="409"/>
    </row>
    <row r="101" spans="2:22" ht="23.1" customHeight="1">
      <c r="B101" s="10">
        <f t="shared" si="1"/>
        <v>96</v>
      </c>
      <c r="C101" s="274"/>
      <c r="D101" s="94"/>
      <c r="E101" s="95"/>
      <c r="F101" s="406"/>
      <c r="G101" s="94"/>
      <c r="H101" s="93"/>
      <c r="I101" s="93"/>
      <c r="J101" s="94"/>
      <c r="K101" s="94"/>
      <c r="L101" s="94"/>
      <c r="M101" s="94"/>
      <c r="N101" s="583"/>
      <c r="O101" s="277"/>
      <c r="P101" s="277"/>
      <c r="Q101" s="277"/>
      <c r="R101" s="95"/>
      <c r="S101" s="277"/>
      <c r="T101" s="277"/>
      <c r="U101" s="277"/>
      <c r="V101" s="409"/>
    </row>
    <row r="102" spans="2:22" ht="23.1" customHeight="1">
      <c r="B102" s="10">
        <f t="shared" si="1"/>
        <v>97</v>
      </c>
      <c r="C102" s="274"/>
      <c r="D102" s="94"/>
      <c r="E102" s="95"/>
      <c r="F102" s="406"/>
      <c r="G102" s="94"/>
      <c r="H102" s="93"/>
      <c r="I102" s="93"/>
      <c r="J102" s="94"/>
      <c r="K102" s="94"/>
      <c r="L102" s="94"/>
      <c r="M102" s="94"/>
      <c r="N102" s="583"/>
      <c r="O102" s="277"/>
      <c r="P102" s="277"/>
      <c r="Q102" s="277"/>
      <c r="R102" s="95"/>
      <c r="S102" s="277"/>
      <c r="T102" s="277"/>
      <c r="U102" s="277"/>
      <c r="V102" s="409"/>
    </row>
    <row r="103" spans="2:22" ht="23.1" customHeight="1">
      <c r="B103" s="10">
        <f t="shared" si="1"/>
        <v>98</v>
      </c>
      <c r="C103" s="274"/>
      <c r="D103" s="94"/>
      <c r="E103" s="95"/>
      <c r="F103" s="406"/>
      <c r="G103" s="94"/>
      <c r="H103" s="93"/>
      <c r="I103" s="93"/>
      <c r="J103" s="94"/>
      <c r="K103" s="94"/>
      <c r="L103" s="94"/>
      <c r="M103" s="94"/>
      <c r="N103" s="583"/>
      <c r="O103" s="277"/>
      <c r="P103" s="277"/>
      <c r="Q103" s="277"/>
      <c r="R103" s="95"/>
      <c r="S103" s="277"/>
      <c r="T103" s="277"/>
      <c r="U103" s="277"/>
      <c r="V103" s="409"/>
    </row>
    <row r="104" spans="2:22" ht="23.1" customHeight="1">
      <c r="B104" s="10">
        <f t="shared" si="1"/>
        <v>99</v>
      </c>
      <c r="C104" s="274"/>
      <c r="D104" s="94"/>
      <c r="E104" s="95"/>
      <c r="F104" s="406"/>
      <c r="G104" s="94"/>
      <c r="H104" s="93"/>
      <c r="I104" s="93"/>
      <c r="J104" s="94"/>
      <c r="K104" s="94"/>
      <c r="L104" s="94"/>
      <c r="M104" s="94"/>
      <c r="N104" s="583"/>
      <c r="O104" s="277"/>
      <c r="P104" s="277"/>
      <c r="Q104" s="277"/>
      <c r="R104" s="95"/>
      <c r="S104" s="277"/>
      <c r="T104" s="277"/>
      <c r="U104" s="277"/>
      <c r="V104" s="409"/>
    </row>
    <row r="105" spans="2:22" ht="23.1" customHeight="1">
      <c r="B105" s="10">
        <f t="shared" si="1"/>
        <v>100</v>
      </c>
      <c r="C105" s="274"/>
      <c r="D105" s="94"/>
      <c r="E105" s="95"/>
      <c r="F105" s="406"/>
      <c r="G105" s="94"/>
      <c r="H105" s="93"/>
      <c r="I105" s="93"/>
      <c r="J105" s="94"/>
      <c r="K105" s="94"/>
      <c r="L105" s="94"/>
      <c r="M105" s="94"/>
      <c r="N105" s="583"/>
      <c r="O105" s="277"/>
      <c r="P105" s="277"/>
      <c r="Q105" s="277"/>
      <c r="R105" s="95"/>
      <c r="S105" s="277"/>
      <c r="T105" s="277"/>
      <c r="U105" s="277"/>
      <c r="V105" s="409"/>
    </row>
    <row r="106" spans="2:22" ht="23.1" customHeight="1">
      <c r="B106" s="10">
        <f t="shared" si="1"/>
        <v>101</v>
      </c>
      <c r="C106" s="274"/>
      <c r="D106" s="94"/>
      <c r="E106" s="95"/>
      <c r="F106" s="406"/>
      <c r="G106" s="94"/>
      <c r="H106" s="93"/>
      <c r="I106" s="93"/>
      <c r="J106" s="94"/>
      <c r="K106" s="94"/>
      <c r="L106" s="94"/>
      <c r="M106" s="94"/>
      <c r="N106" s="583"/>
      <c r="O106" s="277"/>
      <c r="P106" s="277"/>
      <c r="Q106" s="277"/>
      <c r="R106" s="95"/>
      <c r="S106" s="277"/>
      <c r="T106" s="277"/>
      <c r="U106" s="277"/>
      <c r="V106" s="409"/>
    </row>
    <row r="107" spans="2:22" ht="23.1" customHeight="1">
      <c r="B107" s="10">
        <f t="shared" si="1"/>
        <v>102</v>
      </c>
      <c r="C107" s="274"/>
      <c r="D107" s="94"/>
      <c r="E107" s="95"/>
      <c r="F107" s="406"/>
      <c r="G107" s="94"/>
      <c r="H107" s="93"/>
      <c r="I107" s="93"/>
      <c r="J107" s="94"/>
      <c r="K107" s="94"/>
      <c r="L107" s="94"/>
      <c r="M107" s="94"/>
      <c r="N107" s="583"/>
      <c r="O107" s="277"/>
      <c r="P107" s="277"/>
      <c r="Q107" s="277"/>
      <c r="R107" s="95"/>
      <c r="S107" s="277"/>
      <c r="T107" s="277"/>
      <c r="U107" s="277"/>
      <c r="V107" s="409"/>
    </row>
    <row r="108" spans="2:22" ht="23.1" customHeight="1">
      <c r="B108" s="10">
        <f t="shared" si="1"/>
        <v>103</v>
      </c>
      <c r="C108" s="274"/>
      <c r="D108" s="94"/>
      <c r="E108" s="95"/>
      <c r="F108" s="406"/>
      <c r="G108" s="94"/>
      <c r="H108" s="93"/>
      <c r="I108" s="93"/>
      <c r="J108" s="94"/>
      <c r="K108" s="94"/>
      <c r="L108" s="94"/>
      <c r="M108" s="94"/>
      <c r="N108" s="583"/>
      <c r="O108" s="277"/>
      <c r="P108" s="277"/>
      <c r="Q108" s="277"/>
      <c r="R108" s="95"/>
      <c r="S108" s="277"/>
      <c r="T108" s="277"/>
      <c r="U108" s="277"/>
      <c r="V108" s="409"/>
    </row>
    <row r="109" spans="2:22" ht="23.1" customHeight="1">
      <c r="B109" s="10">
        <f t="shared" si="1"/>
        <v>104</v>
      </c>
      <c r="C109" s="274"/>
      <c r="D109" s="94"/>
      <c r="E109" s="95"/>
      <c r="F109" s="406"/>
      <c r="G109" s="94"/>
      <c r="H109" s="93"/>
      <c r="I109" s="93"/>
      <c r="J109" s="94"/>
      <c r="K109" s="94"/>
      <c r="L109" s="94"/>
      <c r="M109" s="94"/>
      <c r="N109" s="583"/>
      <c r="O109" s="277"/>
      <c r="P109" s="277"/>
      <c r="Q109" s="277"/>
      <c r="R109" s="95"/>
      <c r="S109" s="277"/>
      <c r="T109" s="277"/>
      <c r="U109" s="277"/>
      <c r="V109" s="409"/>
    </row>
    <row r="110" spans="2:22" ht="23.1" customHeight="1">
      <c r="B110" s="10">
        <f t="shared" si="1"/>
        <v>105</v>
      </c>
      <c r="C110" s="274"/>
      <c r="D110" s="94"/>
      <c r="E110" s="95"/>
      <c r="F110" s="406"/>
      <c r="G110" s="94"/>
      <c r="H110" s="93"/>
      <c r="I110" s="93"/>
      <c r="J110" s="94"/>
      <c r="K110" s="94"/>
      <c r="L110" s="94"/>
      <c r="M110" s="94"/>
      <c r="N110" s="583"/>
      <c r="O110" s="277"/>
      <c r="P110" s="277"/>
      <c r="Q110" s="277"/>
      <c r="R110" s="95"/>
      <c r="S110" s="277"/>
      <c r="T110" s="277"/>
      <c r="U110" s="277"/>
      <c r="V110" s="409"/>
    </row>
    <row r="111" spans="2:22" ht="23.1" customHeight="1">
      <c r="B111" s="10">
        <f t="shared" si="1"/>
        <v>106</v>
      </c>
      <c r="C111" s="274"/>
      <c r="D111" s="94"/>
      <c r="E111" s="95"/>
      <c r="F111" s="406"/>
      <c r="G111" s="94"/>
      <c r="H111" s="93"/>
      <c r="I111" s="93"/>
      <c r="J111" s="94"/>
      <c r="K111" s="94"/>
      <c r="L111" s="94"/>
      <c r="M111" s="94"/>
      <c r="N111" s="583"/>
      <c r="O111" s="277"/>
      <c r="P111" s="277"/>
      <c r="Q111" s="277"/>
      <c r="R111" s="95"/>
      <c r="S111" s="277"/>
      <c r="T111" s="277"/>
      <c r="U111" s="277"/>
      <c r="V111" s="409"/>
    </row>
    <row r="112" spans="2:22" ht="23.1" customHeight="1">
      <c r="B112" s="10">
        <f t="shared" si="1"/>
        <v>107</v>
      </c>
      <c r="C112" s="274"/>
      <c r="D112" s="94"/>
      <c r="E112" s="95"/>
      <c r="F112" s="406"/>
      <c r="G112" s="94"/>
      <c r="H112" s="93"/>
      <c r="I112" s="93"/>
      <c r="J112" s="94"/>
      <c r="K112" s="94"/>
      <c r="L112" s="94"/>
      <c r="M112" s="94"/>
      <c r="N112" s="583"/>
      <c r="O112" s="277"/>
      <c r="P112" s="277"/>
      <c r="Q112" s="277"/>
      <c r="R112" s="95"/>
      <c r="S112" s="277"/>
      <c r="T112" s="277"/>
      <c r="U112" s="277"/>
      <c r="V112" s="409"/>
    </row>
    <row r="113" spans="2:22" ht="23.1" customHeight="1">
      <c r="B113" s="10">
        <f t="shared" si="1"/>
        <v>108</v>
      </c>
      <c r="C113" s="274"/>
      <c r="D113" s="94"/>
      <c r="E113" s="95"/>
      <c r="F113" s="406"/>
      <c r="G113" s="94"/>
      <c r="H113" s="93"/>
      <c r="I113" s="93"/>
      <c r="J113" s="94"/>
      <c r="K113" s="94"/>
      <c r="L113" s="94"/>
      <c r="M113" s="94"/>
      <c r="N113" s="583"/>
      <c r="O113" s="277"/>
      <c r="P113" s="277"/>
      <c r="Q113" s="277"/>
      <c r="R113" s="95"/>
      <c r="S113" s="277"/>
      <c r="T113" s="277"/>
      <c r="U113" s="277"/>
      <c r="V113" s="409"/>
    </row>
    <row r="114" spans="2:22" ht="23.1" customHeight="1">
      <c r="B114" s="10">
        <f t="shared" si="1"/>
        <v>109</v>
      </c>
      <c r="C114" s="274"/>
      <c r="D114" s="94"/>
      <c r="E114" s="95"/>
      <c r="F114" s="406"/>
      <c r="G114" s="94"/>
      <c r="H114" s="93"/>
      <c r="I114" s="93"/>
      <c r="J114" s="94"/>
      <c r="K114" s="94"/>
      <c r="L114" s="94"/>
      <c r="M114" s="94"/>
      <c r="N114" s="583"/>
      <c r="O114" s="277"/>
      <c r="P114" s="277"/>
      <c r="Q114" s="277"/>
      <c r="R114" s="95"/>
      <c r="S114" s="277"/>
      <c r="T114" s="277"/>
      <c r="U114" s="277"/>
      <c r="V114" s="409"/>
    </row>
    <row r="115" spans="2:22" ht="23.1" customHeight="1">
      <c r="B115" s="10">
        <f t="shared" si="1"/>
        <v>110</v>
      </c>
      <c r="C115" s="274"/>
      <c r="D115" s="94"/>
      <c r="E115" s="95"/>
      <c r="F115" s="406"/>
      <c r="G115" s="94"/>
      <c r="H115" s="93"/>
      <c r="I115" s="93"/>
      <c r="J115" s="94"/>
      <c r="K115" s="94"/>
      <c r="L115" s="94"/>
      <c r="M115" s="94"/>
      <c r="N115" s="583"/>
      <c r="O115" s="277"/>
      <c r="P115" s="277"/>
      <c r="Q115" s="277"/>
      <c r="R115" s="95"/>
      <c r="S115" s="277"/>
      <c r="T115" s="277"/>
      <c r="U115" s="277"/>
      <c r="V115" s="409"/>
    </row>
    <row r="116" spans="2:22" ht="23.1" customHeight="1">
      <c r="B116" s="10">
        <f t="shared" si="1"/>
        <v>111</v>
      </c>
      <c r="C116" s="274"/>
      <c r="D116" s="94"/>
      <c r="E116" s="95"/>
      <c r="F116" s="406"/>
      <c r="G116" s="94"/>
      <c r="H116" s="93"/>
      <c r="I116" s="93"/>
      <c r="J116" s="94"/>
      <c r="K116" s="94"/>
      <c r="L116" s="94"/>
      <c r="M116" s="94"/>
      <c r="N116" s="583"/>
      <c r="O116" s="277"/>
      <c r="P116" s="277"/>
      <c r="Q116" s="277"/>
      <c r="R116" s="95"/>
      <c r="S116" s="277"/>
      <c r="T116" s="277"/>
      <c r="U116" s="277"/>
      <c r="V116" s="409"/>
    </row>
    <row r="117" spans="2:22" ht="23.1" customHeight="1">
      <c r="B117" s="10">
        <f t="shared" si="1"/>
        <v>112</v>
      </c>
      <c r="C117" s="274"/>
      <c r="D117" s="94"/>
      <c r="E117" s="95"/>
      <c r="F117" s="406"/>
      <c r="G117" s="94"/>
      <c r="H117" s="93"/>
      <c r="I117" s="93"/>
      <c r="J117" s="94"/>
      <c r="K117" s="94"/>
      <c r="L117" s="94"/>
      <c r="M117" s="94"/>
      <c r="N117" s="583"/>
      <c r="O117" s="277"/>
      <c r="P117" s="277"/>
      <c r="Q117" s="277"/>
      <c r="R117" s="95"/>
      <c r="S117" s="277"/>
      <c r="T117" s="277"/>
      <c r="U117" s="277"/>
      <c r="V117" s="409"/>
    </row>
    <row r="118" spans="2:22" ht="23.1" customHeight="1">
      <c r="B118" s="10">
        <f t="shared" si="1"/>
        <v>113</v>
      </c>
      <c r="C118" s="274"/>
      <c r="D118" s="94"/>
      <c r="E118" s="95"/>
      <c r="F118" s="406"/>
      <c r="G118" s="94"/>
      <c r="H118" s="93"/>
      <c r="I118" s="93"/>
      <c r="J118" s="94"/>
      <c r="K118" s="94"/>
      <c r="L118" s="94"/>
      <c r="M118" s="94"/>
      <c r="N118" s="583"/>
      <c r="O118" s="277"/>
      <c r="P118" s="277"/>
      <c r="Q118" s="277"/>
      <c r="R118" s="95"/>
      <c r="S118" s="277"/>
      <c r="T118" s="277"/>
      <c r="U118" s="277"/>
      <c r="V118" s="409"/>
    </row>
    <row r="119" spans="2:22" ht="23.1" customHeight="1">
      <c r="B119" s="10">
        <f t="shared" si="1"/>
        <v>114</v>
      </c>
      <c r="C119" s="274"/>
      <c r="D119" s="94"/>
      <c r="E119" s="95"/>
      <c r="F119" s="406"/>
      <c r="G119" s="94"/>
      <c r="H119" s="93"/>
      <c r="I119" s="93"/>
      <c r="J119" s="94"/>
      <c r="K119" s="94"/>
      <c r="L119" s="94"/>
      <c r="M119" s="94"/>
      <c r="N119" s="583"/>
      <c r="O119" s="277"/>
      <c r="P119" s="277"/>
      <c r="Q119" s="277"/>
      <c r="R119" s="95"/>
      <c r="S119" s="277"/>
      <c r="T119" s="277"/>
      <c r="U119" s="277"/>
      <c r="V119" s="409"/>
    </row>
    <row r="120" spans="2:22" ht="23.1" customHeight="1">
      <c r="B120" s="10">
        <f t="shared" si="1"/>
        <v>115</v>
      </c>
      <c r="C120" s="274"/>
      <c r="D120" s="94"/>
      <c r="E120" s="95"/>
      <c r="F120" s="406"/>
      <c r="G120" s="94"/>
      <c r="H120" s="93"/>
      <c r="I120" s="93"/>
      <c r="J120" s="94"/>
      <c r="K120" s="94"/>
      <c r="L120" s="94"/>
      <c r="M120" s="94"/>
      <c r="N120" s="583"/>
      <c r="O120" s="277"/>
      <c r="P120" s="277"/>
      <c r="Q120" s="277"/>
      <c r="R120" s="95"/>
      <c r="S120" s="277"/>
      <c r="T120" s="277"/>
      <c r="U120" s="277"/>
      <c r="V120" s="409"/>
    </row>
    <row r="121" spans="2:22" ht="23.1" customHeight="1">
      <c r="B121" s="10">
        <f t="shared" si="1"/>
        <v>116</v>
      </c>
      <c r="C121" s="274"/>
      <c r="D121" s="94"/>
      <c r="E121" s="95"/>
      <c r="F121" s="406"/>
      <c r="G121" s="94"/>
      <c r="H121" s="93"/>
      <c r="I121" s="93"/>
      <c r="J121" s="94"/>
      <c r="K121" s="94"/>
      <c r="L121" s="94"/>
      <c r="M121" s="94"/>
      <c r="N121" s="583"/>
      <c r="O121" s="277"/>
      <c r="P121" s="277"/>
      <c r="Q121" s="277"/>
      <c r="R121" s="95"/>
      <c r="S121" s="277"/>
      <c r="T121" s="277"/>
      <c r="U121" s="277"/>
      <c r="V121" s="409"/>
    </row>
    <row r="122" spans="2:22" ht="23.1" customHeight="1">
      <c r="B122" s="10">
        <f t="shared" si="1"/>
        <v>117</v>
      </c>
      <c r="C122" s="274"/>
      <c r="D122" s="94"/>
      <c r="E122" s="95"/>
      <c r="F122" s="406"/>
      <c r="G122" s="94"/>
      <c r="H122" s="93"/>
      <c r="I122" s="93"/>
      <c r="J122" s="94"/>
      <c r="K122" s="94"/>
      <c r="L122" s="94"/>
      <c r="M122" s="94"/>
      <c r="N122" s="583"/>
      <c r="O122" s="277"/>
      <c r="P122" s="277"/>
      <c r="Q122" s="277"/>
      <c r="R122" s="95"/>
      <c r="S122" s="277"/>
      <c r="T122" s="277"/>
      <c r="U122" s="277"/>
      <c r="V122" s="409"/>
    </row>
    <row r="123" spans="2:22" ht="23.1" customHeight="1">
      <c r="B123" s="10">
        <f t="shared" si="1"/>
        <v>118</v>
      </c>
      <c r="C123" s="274"/>
      <c r="D123" s="94"/>
      <c r="E123" s="95"/>
      <c r="F123" s="406"/>
      <c r="G123" s="94"/>
      <c r="H123" s="93"/>
      <c r="I123" s="93"/>
      <c r="J123" s="94"/>
      <c r="K123" s="94"/>
      <c r="L123" s="94"/>
      <c r="M123" s="94"/>
      <c r="N123" s="583"/>
      <c r="O123" s="277"/>
      <c r="P123" s="277"/>
      <c r="Q123" s="277"/>
      <c r="R123" s="95"/>
      <c r="S123" s="277"/>
      <c r="T123" s="277"/>
      <c r="U123" s="277"/>
      <c r="V123" s="409"/>
    </row>
    <row r="124" spans="2:22" ht="23.1" customHeight="1">
      <c r="B124" s="10">
        <f t="shared" si="1"/>
        <v>119</v>
      </c>
      <c r="C124" s="274"/>
      <c r="D124" s="94"/>
      <c r="E124" s="95"/>
      <c r="F124" s="406"/>
      <c r="G124" s="94"/>
      <c r="H124" s="93"/>
      <c r="I124" s="93"/>
      <c r="J124" s="94"/>
      <c r="K124" s="94"/>
      <c r="L124" s="94"/>
      <c r="M124" s="94"/>
      <c r="N124" s="583"/>
      <c r="O124" s="277"/>
      <c r="P124" s="277"/>
      <c r="Q124" s="277"/>
      <c r="R124" s="95"/>
      <c r="S124" s="277"/>
      <c r="T124" s="277"/>
      <c r="U124" s="277"/>
      <c r="V124" s="409"/>
    </row>
    <row r="125" spans="2:22" ht="23.1" customHeight="1">
      <c r="B125" s="10">
        <f t="shared" si="1"/>
        <v>120</v>
      </c>
      <c r="C125" s="274"/>
      <c r="D125" s="94"/>
      <c r="E125" s="95"/>
      <c r="F125" s="406"/>
      <c r="G125" s="94"/>
      <c r="H125" s="93"/>
      <c r="I125" s="93"/>
      <c r="J125" s="94"/>
      <c r="K125" s="94"/>
      <c r="L125" s="94"/>
      <c r="M125" s="94"/>
      <c r="N125" s="583"/>
      <c r="O125" s="277"/>
      <c r="P125" s="277"/>
      <c r="Q125" s="277"/>
      <c r="R125" s="95"/>
      <c r="S125" s="277"/>
      <c r="T125" s="277"/>
      <c r="U125" s="277"/>
      <c r="V125" s="409"/>
    </row>
    <row r="126" spans="2:22" ht="23.1" customHeight="1">
      <c r="B126" s="10">
        <f t="shared" si="1"/>
        <v>121</v>
      </c>
      <c r="C126" s="274"/>
      <c r="D126" s="94"/>
      <c r="E126" s="95"/>
      <c r="F126" s="406"/>
      <c r="G126" s="94"/>
      <c r="H126" s="93"/>
      <c r="I126" s="93"/>
      <c r="J126" s="94"/>
      <c r="K126" s="94"/>
      <c r="L126" s="94"/>
      <c r="M126" s="94"/>
      <c r="N126" s="583"/>
      <c r="O126" s="277"/>
      <c r="P126" s="277"/>
      <c r="Q126" s="277"/>
      <c r="R126" s="95"/>
      <c r="S126" s="277"/>
      <c r="T126" s="277"/>
      <c r="U126" s="277"/>
      <c r="V126" s="409"/>
    </row>
    <row r="127" spans="2:22" ht="23.1" customHeight="1">
      <c r="B127" s="10">
        <f t="shared" si="1"/>
        <v>122</v>
      </c>
      <c r="C127" s="274"/>
      <c r="D127" s="94"/>
      <c r="E127" s="95"/>
      <c r="F127" s="406"/>
      <c r="G127" s="94"/>
      <c r="H127" s="93"/>
      <c r="I127" s="93"/>
      <c r="J127" s="94"/>
      <c r="K127" s="94"/>
      <c r="L127" s="94"/>
      <c r="M127" s="94"/>
      <c r="N127" s="583"/>
      <c r="O127" s="277"/>
      <c r="P127" s="277"/>
      <c r="Q127" s="277"/>
      <c r="R127" s="95"/>
      <c r="S127" s="277"/>
      <c r="T127" s="277"/>
      <c r="U127" s="277"/>
      <c r="V127" s="409"/>
    </row>
    <row r="128" spans="2:22" ht="23.1" customHeight="1">
      <c r="B128" s="10">
        <f t="shared" si="1"/>
        <v>123</v>
      </c>
      <c r="C128" s="274"/>
      <c r="D128" s="94"/>
      <c r="E128" s="95"/>
      <c r="F128" s="406"/>
      <c r="G128" s="94"/>
      <c r="H128" s="93"/>
      <c r="I128" s="93"/>
      <c r="J128" s="94"/>
      <c r="K128" s="94"/>
      <c r="L128" s="94"/>
      <c r="M128" s="94"/>
      <c r="N128" s="583"/>
      <c r="O128" s="277"/>
      <c r="P128" s="277"/>
      <c r="Q128" s="277"/>
      <c r="R128" s="95"/>
      <c r="S128" s="277"/>
      <c r="T128" s="277"/>
      <c r="U128" s="277"/>
      <c r="V128" s="409"/>
    </row>
    <row r="129" spans="2:22" ht="23.1" customHeight="1">
      <c r="B129" s="10">
        <f t="shared" si="1"/>
        <v>124</v>
      </c>
      <c r="C129" s="274"/>
      <c r="D129" s="94"/>
      <c r="E129" s="95"/>
      <c r="F129" s="406"/>
      <c r="G129" s="94"/>
      <c r="H129" s="93"/>
      <c r="I129" s="93"/>
      <c r="J129" s="94"/>
      <c r="K129" s="94"/>
      <c r="L129" s="94"/>
      <c r="M129" s="94"/>
      <c r="N129" s="583"/>
      <c r="O129" s="277"/>
      <c r="P129" s="277"/>
      <c r="Q129" s="277"/>
      <c r="R129" s="95"/>
      <c r="S129" s="277"/>
      <c r="T129" s="277"/>
      <c r="U129" s="277"/>
      <c r="V129" s="409"/>
    </row>
    <row r="130" spans="2:22" ht="23.1" customHeight="1">
      <c r="B130" s="10">
        <f t="shared" si="1"/>
        <v>125</v>
      </c>
      <c r="C130" s="274"/>
      <c r="D130" s="94"/>
      <c r="E130" s="95"/>
      <c r="F130" s="406"/>
      <c r="G130" s="94"/>
      <c r="H130" s="93"/>
      <c r="I130" s="93"/>
      <c r="J130" s="94"/>
      <c r="K130" s="94"/>
      <c r="L130" s="94"/>
      <c r="M130" s="94"/>
      <c r="N130" s="583"/>
      <c r="O130" s="277"/>
      <c r="P130" s="277"/>
      <c r="Q130" s="277"/>
      <c r="R130" s="95"/>
      <c r="S130" s="277"/>
      <c r="T130" s="277"/>
      <c r="U130" s="277"/>
      <c r="V130" s="409"/>
    </row>
    <row r="131" spans="2:22" ht="23.1" customHeight="1">
      <c r="B131" s="10">
        <f t="shared" si="1"/>
        <v>126</v>
      </c>
      <c r="C131" s="274"/>
      <c r="D131" s="94"/>
      <c r="E131" s="95"/>
      <c r="F131" s="406"/>
      <c r="G131" s="94"/>
      <c r="H131" s="93"/>
      <c r="I131" s="93"/>
      <c r="J131" s="94"/>
      <c r="K131" s="94"/>
      <c r="L131" s="94"/>
      <c r="M131" s="94"/>
      <c r="N131" s="583"/>
      <c r="O131" s="277"/>
      <c r="P131" s="277"/>
      <c r="Q131" s="277"/>
      <c r="R131" s="95"/>
      <c r="S131" s="277"/>
      <c r="T131" s="277"/>
      <c r="U131" s="277"/>
      <c r="V131" s="409"/>
    </row>
    <row r="132" spans="2:22" ht="23.1" customHeight="1">
      <c r="B132" s="10">
        <f t="shared" si="1"/>
        <v>127</v>
      </c>
      <c r="C132" s="274"/>
      <c r="D132" s="94"/>
      <c r="E132" s="95"/>
      <c r="F132" s="406"/>
      <c r="G132" s="94"/>
      <c r="H132" s="93"/>
      <c r="I132" s="93"/>
      <c r="J132" s="94"/>
      <c r="K132" s="94"/>
      <c r="L132" s="94"/>
      <c r="M132" s="94"/>
      <c r="N132" s="583"/>
      <c r="O132" s="277"/>
      <c r="P132" s="277"/>
      <c r="Q132" s="277"/>
      <c r="R132" s="95"/>
      <c r="S132" s="277"/>
      <c r="T132" s="277"/>
      <c r="U132" s="277"/>
      <c r="V132" s="409"/>
    </row>
    <row r="133" spans="2:22" ht="23.1" customHeight="1">
      <c r="B133" s="10">
        <f t="shared" si="1"/>
        <v>128</v>
      </c>
      <c r="C133" s="274"/>
      <c r="D133" s="94"/>
      <c r="E133" s="95"/>
      <c r="F133" s="406"/>
      <c r="G133" s="94"/>
      <c r="H133" s="93"/>
      <c r="I133" s="93"/>
      <c r="J133" s="94"/>
      <c r="K133" s="94"/>
      <c r="L133" s="94"/>
      <c r="M133" s="94"/>
      <c r="N133" s="583"/>
      <c r="O133" s="277"/>
      <c r="P133" s="277"/>
      <c r="Q133" s="277"/>
      <c r="R133" s="95"/>
      <c r="S133" s="277"/>
      <c r="T133" s="277"/>
      <c r="U133" s="277"/>
      <c r="V133" s="409"/>
    </row>
    <row r="134" spans="2:22" ht="23.1" customHeight="1">
      <c r="B134" s="10">
        <f t="shared" si="1"/>
        <v>129</v>
      </c>
      <c r="C134" s="274"/>
      <c r="D134" s="94"/>
      <c r="E134" s="95"/>
      <c r="F134" s="406"/>
      <c r="G134" s="94"/>
      <c r="H134" s="93"/>
      <c r="I134" s="93"/>
      <c r="J134" s="94"/>
      <c r="K134" s="94"/>
      <c r="L134" s="94"/>
      <c r="M134" s="94"/>
      <c r="N134" s="583"/>
      <c r="O134" s="277"/>
      <c r="P134" s="277"/>
      <c r="Q134" s="277"/>
      <c r="R134" s="95"/>
      <c r="S134" s="277"/>
      <c r="T134" s="277"/>
      <c r="U134" s="277"/>
      <c r="V134" s="409"/>
    </row>
    <row r="135" spans="2:22" ht="23.1" customHeight="1">
      <c r="B135" s="10">
        <f t="shared" si="1"/>
        <v>130</v>
      </c>
      <c r="C135" s="274"/>
      <c r="D135" s="94"/>
      <c r="E135" s="95"/>
      <c r="F135" s="406"/>
      <c r="G135" s="94"/>
      <c r="H135" s="93"/>
      <c r="I135" s="93"/>
      <c r="J135" s="94"/>
      <c r="K135" s="94"/>
      <c r="L135" s="94"/>
      <c r="M135" s="94"/>
      <c r="N135" s="583"/>
      <c r="O135" s="277"/>
      <c r="P135" s="277"/>
      <c r="Q135" s="277"/>
      <c r="R135" s="95"/>
      <c r="S135" s="277"/>
      <c r="T135" s="277"/>
      <c r="U135" s="277"/>
      <c r="V135" s="409"/>
    </row>
    <row r="136" spans="2:22" ht="23.1" customHeight="1">
      <c r="B136" s="10">
        <f t="shared" ref="B136:B155" si="2">B135+1</f>
        <v>131</v>
      </c>
      <c r="C136" s="274"/>
      <c r="D136" s="94"/>
      <c r="E136" s="95"/>
      <c r="F136" s="406"/>
      <c r="G136" s="94"/>
      <c r="H136" s="93"/>
      <c r="I136" s="93"/>
      <c r="J136" s="94"/>
      <c r="K136" s="94"/>
      <c r="L136" s="94"/>
      <c r="M136" s="94"/>
      <c r="N136" s="583"/>
      <c r="O136" s="277"/>
      <c r="P136" s="277"/>
      <c r="Q136" s="277"/>
      <c r="R136" s="95"/>
      <c r="S136" s="277"/>
      <c r="T136" s="277"/>
      <c r="U136" s="277"/>
      <c r="V136" s="409"/>
    </row>
    <row r="137" spans="2:22" ht="23.1" customHeight="1">
      <c r="B137" s="10">
        <f t="shared" si="2"/>
        <v>132</v>
      </c>
      <c r="C137" s="274"/>
      <c r="D137" s="94"/>
      <c r="E137" s="95"/>
      <c r="F137" s="406"/>
      <c r="G137" s="94"/>
      <c r="H137" s="93"/>
      <c r="I137" s="93"/>
      <c r="J137" s="94"/>
      <c r="K137" s="94"/>
      <c r="L137" s="94"/>
      <c r="M137" s="94"/>
      <c r="N137" s="583"/>
      <c r="O137" s="277"/>
      <c r="P137" s="277"/>
      <c r="Q137" s="277"/>
      <c r="R137" s="95"/>
      <c r="S137" s="277"/>
      <c r="T137" s="277"/>
      <c r="U137" s="277"/>
      <c r="V137" s="409"/>
    </row>
    <row r="138" spans="2:22" ht="23.1" customHeight="1">
      <c r="B138" s="10">
        <f t="shared" si="2"/>
        <v>133</v>
      </c>
      <c r="C138" s="274"/>
      <c r="D138" s="94"/>
      <c r="E138" s="95"/>
      <c r="F138" s="406"/>
      <c r="G138" s="94"/>
      <c r="H138" s="93"/>
      <c r="I138" s="93"/>
      <c r="J138" s="94"/>
      <c r="K138" s="94"/>
      <c r="L138" s="94"/>
      <c r="M138" s="94"/>
      <c r="N138" s="583"/>
      <c r="O138" s="277"/>
      <c r="P138" s="277"/>
      <c r="Q138" s="277"/>
      <c r="R138" s="95"/>
      <c r="S138" s="277"/>
      <c r="T138" s="277"/>
      <c r="U138" s="277"/>
      <c r="V138" s="409"/>
    </row>
    <row r="139" spans="2:22" ht="23.1" customHeight="1">
      <c r="B139" s="10">
        <f t="shared" si="2"/>
        <v>134</v>
      </c>
      <c r="C139" s="274"/>
      <c r="D139" s="94"/>
      <c r="E139" s="95"/>
      <c r="F139" s="406"/>
      <c r="G139" s="94"/>
      <c r="H139" s="93"/>
      <c r="I139" s="93"/>
      <c r="J139" s="94"/>
      <c r="K139" s="94"/>
      <c r="L139" s="94"/>
      <c r="M139" s="94"/>
      <c r="N139" s="583"/>
      <c r="O139" s="277"/>
      <c r="P139" s="277"/>
      <c r="Q139" s="277"/>
      <c r="R139" s="95"/>
      <c r="S139" s="277"/>
      <c r="T139" s="277"/>
      <c r="U139" s="277"/>
      <c r="V139" s="409"/>
    </row>
    <row r="140" spans="2:22" ht="23.1" customHeight="1">
      <c r="B140" s="10">
        <f t="shared" si="2"/>
        <v>135</v>
      </c>
      <c r="C140" s="274"/>
      <c r="D140" s="94"/>
      <c r="E140" s="95"/>
      <c r="F140" s="406"/>
      <c r="G140" s="94"/>
      <c r="H140" s="93"/>
      <c r="I140" s="93"/>
      <c r="J140" s="94"/>
      <c r="K140" s="94"/>
      <c r="L140" s="94"/>
      <c r="M140" s="94"/>
      <c r="N140" s="583"/>
      <c r="O140" s="277"/>
      <c r="P140" s="277"/>
      <c r="Q140" s="277"/>
      <c r="R140" s="95"/>
      <c r="S140" s="277"/>
      <c r="T140" s="277"/>
      <c r="U140" s="277"/>
      <c r="V140" s="409"/>
    </row>
    <row r="141" spans="2:22" ht="23.1" customHeight="1">
      <c r="B141" s="10">
        <f t="shared" si="2"/>
        <v>136</v>
      </c>
      <c r="C141" s="274"/>
      <c r="D141" s="94"/>
      <c r="E141" s="95"/>
      <c r="F141" s="406"/>
      <c r="G141" s="94"/>
      <c r="H141" s="93"/>
      <c r="I141" s="93"/>
      <c r="J141" s="94"/>
      <c r="K141" s="94"/>
      <c r="L141" s="94"/>
      <c r="M141" s="94"/>
      <c r="N141" s="583"/>
      <c r="O141" s="277"/>
      <c r="P141" s="277"/>
      <c r="Q141" s="277"/>
      <c r="R141" s="95"/>
      <c r="S141" s="277"/>
      <c r="T141" s="277"/>
      <c r="U141" s="277"/>
      <c r="V141" s="409"/>
    </row>
    <row r="142" spans="2:22" ht="23.1" customHeight="1">
      <c r="B142" s="10">
        <f t="shared" si="2"/>
        <v>137</v>
      </c>
      <c r="C142" s="274"/>
      <c r="D142" s="94"/>
      <c r="E142" s="95"/>
      <c r="F142" s="406"/>
      <c r="G142" s="94"/>
      <c r="H142" s="93"/>
      <c r="I142" s="93"/>
      <c r="J142" s="94"/>
      <c r="K142" s="94"/>
      <c r="L142" s="94"/>
      <c r="M142" s="94"/>
      <c r="N142" s="583"/>
      <c r="O142" s="277"/>
      <c r="P142" s="277"/>
      <c r="Q142" s="277"/>
      <c r="R142" s="95"/>
      <c r="S142" s="277"/>
      <c r="T142" s="277"/>
      <c r="U142" s="277"/>
      <c r="V142" s="409"/>
    </row>
    <row r="143" spans="2:22" ht="23.1" customHeight="1">
      <c r="B143" s="10">
        <f t="shared" si="2"/>
        <v>138</v>
      </c>
      <c r="C143" s="274"/>
      <c r="D143" s="94"/>
      <c r="E143" s="95"/>
      <c r="F143" s="406"/>
      <c r="G143" s="94"/>
      <c r="H143" s="93"/>
      <c r="I143" s="93"/>
      <c r="J143" s="94"/>
      <c r="K143" s="94"/>
      <c r="L143" s="94"/>
      <c r="M143" s="94"/>
      <c r="N143" s="583"/>
      <c r="O143" s="277"/>
      <c r="P143" s="277"/>
      <c r="Q143" s="277"/>
      <c r="R143" s="95"/>
      <c r="S143" s="277"/>
      <c r="T143" s="277"/>
      <c r="U143" s="277"/>
      <c r="V143" s="409"/>
    </row>
    <row r="144" spans="2:22" ht="23.1" customHeight="1">
      <c r="B144" s="10">
        <f t="shared" si="2"/>
        <v>139</v>
      </c>
      <c r="C144" s="274"/>
      <c r="D144" s="94"/>
      <c r="E144" s="95"/>
      <c r="F144" s="406"/>
      <c r="G144" s="94"/>
      <c r="H144" s="93"/>
      <c r="I144" s="93"/>
      <c r="J144" s="94"/>
      <c r="K144" s="94"/>
      <c r="L144" s="94"/>
      <c r="M144" s="94"/>
      <c r="N144" s="583"/>
      <c r="O144" s="277"/>
      <c r="P144" s="277"/>
      <c r="Q144" s="277"/>
      <c r="R144" s="95"/>
      <c r="S144" s="277"/>
      <c r="T144" s="277"/>
      <c r="U144" s="277"/>
      <c r="V144" s="409"/>
    </row>
    <row r="145" spans="2:22" ht="23.1" customHeight="1">
      <c r="B145" s="10">
        <f t="shared" si="2"/>
        <v>140</v>
      </c>
      <c r="C145" s="274"/>
      <c r="D145" s="94"/>
      <c r="E145" s="95"/>
      <c r="F145" s="406"/>
      <c r="G145" s="94"/>
      <c r="H145" s="93"/>
      <c r="I145" s="93"/>
      <c r="J145" s="94"/>
      <c r="K145" s="94"/>
      <c r="L145" s="94"/>
      <c r="M145" s="94"/>
      <c r="N145" s="583"/>
      <c r="O145" s="277"/>
      <c r="P145" s="277"/>
      <c r="Q145" s="277"/>
      <c r="R145" s="95"/>
      <c r="S145" s="277"/>
      <c r="T145" s="277"/>
      <c r="U145" s="277"/>
      <c r="V145" s="409"/>
    </row>
    <row r="146" spans="2:22" ht="23.1" customHeight="1">
      <c r="B146" s="10">
        <f t="shared" si="2"/>
        <v>141</v>
      </c>
      <c r="C146" s="274"/>
      <c r="D146" s="94"/>
      <c r="E146" s="95"/>
      <c r="F146" s="406"/>
      <c r="G146" s="94"/>
      <c r="H146" s="93"/>
      <c r="I146" s="93"/>
      <c r="J146" s="94"/>
      <c r="K146" s="94"/>
      <c r="L146" s="94"/>
      <c r="M146" s="94"/>
      <c r="N146" s="583"/>
      <c r="O146" s="277"/>
      <c r="P146" s="277"/>
      <c r="Q146" s="277"/>
      <c r="R146" s="95"/>
      <c r="S146" s="277"/>
      <c r="T146" s="277"/>
      <c r="U146" s="277"/>
      <c r="V146" s="409"/>
    </row>
    <row r="147" spans="2:22" ht="23.1" customHeight="1">
      <c r="B147" s="10">
        <f t="shared" si="2"/>
        <v>142</v>
      </c>
      <c r="C147" s="274"/>
      <c r="D147" s="94"/>
      <c r="E147" s="95"/>
      <c r="F147" s="406"/>
      <c r="G147" s="94"/>
      <c r="H147" s="93"/>
      <c r="I147" s="93"/>
      <c r="J147" s="94"/>
      <c r="K147" s="94"/>
      <c r="L147" s="94"/>
      <c r="M147" s="94"/>
      <c r="N147" s="583"/>
      <c r="O147" s="277"/>
      <c r="P147" s="277"/>
      <c r="Q147" s="277"/>
      <c r="R147" s="95"/>
      <c r="S147" s="277"/>
      <c r="T147" s="277"/>
      <c r="U147" s="277"/>
      <c r="V147" s="409"/>
    </row>
    <row r="148" spans="2:22" ht="23.1" customHeight="1">
      <c r="B148" s="10">
        <f t="shared" si="2"/>
        <v>143</v>
      </c>
      <c r="C148" s="274"/>
      <c r="D148" s="94"/>
      <c r="E148" s="95"/>
      <c r="F148" s="406"/>
      <c r="G148" s="94"/>
      <c r="H148" s="93"/>
      <c r="I148" s="93"/>
      <c r="J148" s="94"/>
      <c r="K148" s="94"/>
      <c r="L148" s="94"/>
      <c r="M148" s="94"/>
      <c r="N148" s="583"/>
      <c r="O148" s="277"/>
      <c r="P148" s="277"/>
      <c r="Q148" s="277"/>
      <c r="R148" s="95"/>
      <c r="S148" s="277"/>
      <c r="T148" s="277"/>
      <c r="U148" s="277"/>
      <c r="V148" s="409"/>
    </row>
    <row r="149" spans="2:22" ht="23.1" customHeight="1">
      <c r="B149" s="10">
        <f t="shared" si="2"/>
        <v>144</v>
      </c>
      <c r="C149" s="274"/>
      <c r="D149" s="94"/>
      <c r="E149" s="95"/>
      <c r="F149" s="406"/>
      <c r="G149" s="94"/>
      <c r="H149" s="93"/>
      <c r="I149" s="93"/>
      <c r="J149" s="94"/>
      <c r="K149" s="94"/>
      <c r="L149" s="94"/>
      <c r="M149" s="94"/>
      <c r="N149" s="583"/>
      <c r="O149" s="277"/>
      <c r="P149" s="277"/>
      <c r="Q149" s="277"/>
      <c r="R149" s="95"/>
      <c r="S149" s="277"/>
      <c r="T149" s="277"/>
      <c r="U149" s="277"/>
      <c r="V149" s="409"/>
    </row>
    <row r="150" spans="2:22" ht="23.1" customHeight="1">
      <c r="B150" s="10">
        <f t="shared" si="2"/>
        <v>145</v>
      </c>
      <c r="C150" s="274"/>
      <c r="D150" s="94"/>
      <c r="E150" s="95"/>
      <c r="F150" s="406"/>
      <c r="G150" s="94"/>
      <c r="H150" s="93"/>
      <c r="I150" s="93"/>
      <c r="J150" s="94"/>
      <c r="K150" s="94"/>
      <c r="L150" s="94"/>
      <c r="M150" s="94"/>
      <c r="N150" s="583"/>
      <c r="O150" s="277"/>
      <c r="P150" s="277"/>
      <c r="Q150" s="277"/>
      <c r="R150" s="95"/>
      <c r="S150" s="277"/>
      <c r="T150" s="277"/>
      <c r="U150" s="277"/>
      <c r="V150" s="409"/>
    </row>
    <row r="151" spans="2:22" ht="23.1" customHeight="1">
      <c r="B151" s="10">
        <f t="shared" si="2"/>
        <v>146</v>
      </c>
      <c r="C151" s="274"/>
      <c r="D151" s="94"/>
      <c r="E151" s="95"/>
      <c r="F151" s="406"/>
      <c r="G151" s="94"/>
      <c r="H151" s="93"/>
      <c r="I151" s="93"/>
      <c r="J151" s="94"/>
      <c r="K151" s="94"/>
      <c r="L151" s="94"/>
      <c r="M151" s="94"/>
      <c r="N151" s="583"/>
      <c r="O151" s="277"/>
      <c r="P151" s="277"/>
      <c r="Q151" s="277"/>
      <c r="R151" s="95"/>
      <c r="S151" s="277"/>
      <c r="T151" s="277"/>
      <c r="U151" s="277"/>
      <c r="V151" s="409"/>
    </row>
    <row r="152" spans="2:22" ht="23.1" customHeight="1">
      <c r="B152" s="10">
        <f t="shared" si="2"/>
        <v>147</v>
      </c>
      <c r="C152" s="274"/>
      <c r="D152" s="94"/>
      <c r="E152" s="95"/>
      <c r="F152" s="406"/>
      <c r="G152" s="94"/>
      <c r="H152" s="93"/>
      <c r="I152" s="93"/>
      <c r="J152" s="94"/>
      <c r="K152" s="94"/>
      <c r="L152" s="94"/>
      <c r="M152" s="94"/>
      <c r="N152" s="583"/>
      <c r="O152" s="277"/>
      <c r="P152" s="277"/>
      <c r="Q152" s="277"/>
      <c r="R152" s="95"/>
      <c r="S152" s="277"/>
      <c r="T152" s="277"/>
      <c r="U152" s="277"/>
      <c r="V152" s="409"/>
    </row>
    <row r="153" spans="2:22" ht="23.1" customHeight="1">
      <c r="B153" s="10">
        <f t="shared" si="2"/>
        <v>148</v>
      </c>
      <c r="C153" s="274"/>
      <c r="D153" s="94"/>
      <c r="E153" s="95"/>
      <c r="F153" s="406"/>
      <c r="G153" s="94"/>
      <c r="H153" s="93"/>
      <c r="I153" s="93"/>
      <c r="J153" s="94"/>
      <c r="K153" s="94"/>
      <c r="L153" s="94"/>
      <c r="M153" s="94"/>
      <c r="N153" s="583"/>
      <c r="O153" s="277"/>
      <c r="P153" s="277"/>
      <c r="Q153" s="277"/>
      <c r="R153" s="95"/>
      <c r="S153" s="277"/>
      <c r="T153" s="277"/>
      <c r="U153" s="277"/>
      <c r="V153" s="409"/>
    </row>
    <row r="154" spans="2:22" ht="23.1" customHeight="1">
      <c r="B154" s="10">
        <f t="shared" si="2"/>
        <v>149</v>
      </c>
      <c r="C154" s="274"/>
      <c r="D154" s="94"/>
      <c r="E154" s="95"/>
      <c r="F154" s="406"/>
      <c r="G154" s="94"/>
      <c r="H154" s="93"/>
      <c r="I154" s="93"/>
      <c r="J154" s="94"/>
      <c r="K154" s="94"/>
      <c r="L154" s="94"/>
      <c r="M154" s="94"/>
      <c r="N154" s="583"/>
      <c r="O154" s="277"/>
      <c r="P154" s="277"/>
      <c r="Q154" s="277"/>
      <c r="R154" s="95"/>
      <c r="S154" s="277"/>
      <c r="T154" s="277"/>
      <c r="U154" s="277"/>
      <c r="V154" s="409"/>
    </row>
    <row r="155" spans="2:22" ht="23.1" customHeight="1">
      <c r="B155" s="10">
        <f t="shared" si="2"/>
        <v>150</v>
      </c>
      <c r="C155" s="274"/>
      <c r="D155" s="94"/>
      <c r="E155" s="95"/>
      <c r="F155" s="406"/>
      <c r="G155" s="94"/>
      <c r="H155" s="93"/>
      <c r="I155" s="93"/>
      <c r="J155" s="94"/>
      <c r="K155" s="94"/>
      <c r="L155" s="94"/>
      <c r="M155" s="94"/>
      <c r="N155" s="583"/>
      <c r="O155" s="277"/>
      <c r="P155" s="277"/>
      <c r="Q155" s="277"/>
      <c r="R155" s="95"/>
      <c r="S155" s="277"/>
      <c r="T155" s="277"/>
      <c r="U155" s="277"/>
      <c r="V155" s="410"/>
    </row>
    <row r="156" spans="2:22" ht="12" customHeight="1"/>
  </sheetData>
  <sheetProtection selectLockedCells="1"/>
  <mergeCells count="15">
    <mergeCell ref="O3:V3"/>
    <mergeCell ref="L3:L4"/>
    <mergeCell ref="M3:M4"/>
    <mergeCell ref="P2:Q2"/>
    <mergeCell ref="B3:B4"/>
    <mergeCell ref="C3:C4"/>
    <mergeCell ref="D3:D4"/>
    <mergeCell ref="E3:E4"/>
    <mergeCell ref="F3:F4"/>
    <mergeCell ref="G3:G4"/>
    <mergeCell ref="H3:H4"/>
    <mergeCell ref="J3:J4"/>
    <mergeCell ref="K3:K4"/>
    <mergeCell ref="N3:N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O5:Q155 S5:U155">
      <formula1>55153</formula1>
    </dataValidation>
    <dataValidation type="list" allowBlank="1" showInputMessage="1" showErrorMessage="1" sqref="R5:R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V5:V155">
      <formula1>"○"</formula1>
    </dataValidation>
  </dataValidations>
  <printOptions horizontalCentered="1"/>
  <pageMargins left="0.39370078740157483" right="0.39370078740157483" top="0.59055118110236227" bottom="0.39370078740157483" header="0.31496062992125984" footer="0.31496062992125984"/>
  <pageSetup paperSize="9" scale="93" fitToHeight="0" orientation="landscape" r:id="rId1"/>
  <headerFooter alignWithMargins="0">
    <oddFooter>&amp;A</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414</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1004" t="s">
        <v>10</v>
      </c>
      <c r="C5" s="1005"/>
      <c r="D5" s="1005"/>
      <c r="E5" s="1005"/>
      <c r="F5" s="1005"/>
      <c r="G5" s="1005"/>
      <c r="H5" s="1006"/>
      <c r="I5" s="1007" t="s">
        <v>11</v>
      </c>
      <c r="J5" s="1007"/>
      <c r="K5" s="1007"/>
      <c r="L5" s="1004" t="s">
        <v>12</v>
      </c>
      <c r="M5" s="1005"/>
      <c r="N5" s="1005"/>
      <c r="O5" s="1005"/>
      <c r="P5" s="1006"/>
    </row>
    <row r="6" spans="2:16" s="99" customFormat="1" ht="54.95" customHeight="1">
      <c r="B6" s="96" t="s">
        <v>139</v>
      </c>
      <c r="C6" s="76"/>
      <c r="D6" s="97" t="s">
        <v>27</v>
      </c>
      <c r="E6" s="76"/>
      <c r="F6" s="97" t="s">
        <v>138</v>
      </c>
      <c r="G6" s="76"/>
      <c r="H6" s="98" t="s">
        <v>98</v>
      </c>
      <c r="I6" s="1003"/>
      <c r="J6" s="1003"/>
      <c r="K6" s="1003"/>
      <c r="L6" s="1003"/>
      <c r="M6" s="1003"/>
      <c r="N6" s="1003"/>
      <c r="O6" s="1003"/>
      <c r="P6" s="1003"/>
    </row>
    <row r="7" spans="2:16" s="99" customFormat="1" ht="54.95" customHeight="1">
      <c r="B7" s="96" t="s">
        <v>139</v>
      </c>
      <c r="C7" s="76"/>
      <c r="D7" s="97" t="s">
        <v>27</v>
      </c>
      <c r="E7" s="76"/>
      <c r="F7" s="97" t="s">
        <v>138</v>
      </c>
      <c r="G7" s="76"/>
      <c r="H7" s="98" t="s">
        <v>98</v>
      </c>
      <c r="I7" s="1003"/>
      <c r="J7" s="1003"/>
      <c r="K7" s="1003"/>
      <c r="L7" s="1003"/>
      <c r="M7" s="1003"/>
      <c r="N7" s="1003"/>
      <c r="O7" s="1003"/>
      <c r="P7" s="1003"/>
    </row>
    <row r="8" spans="2:16" s="99" customFormat="1" ht="54.95" customHeight="1">
      <c r="B8" s="96" t="s">
        <v>139</v>
      </c>
      <c r="C8" s="76"/>
      <c r="D8" s="97" t="s">
        <v>27</v>
      </c>
      <c r="E8" s="76"/>
      <c r="F8" s="97" t="s">
        <v>138</v>
      </c>
      <c r="G8" s="76"/>
      <c r="H8" s="98" t="s">
        <v>98</v>
      </c>
      <c r="I8" s="1003"/>
      <c r="J8" s="1003"/>
      <c r="K8" s="1003"/>
      <c r="L8" s="1003"/>
      <c r="M8" s="1003"/>
      <c r="N8" s="1003"/>
      <c r="O8" s="1003"/>
      <c r="P8" s="1003"/>
    </row>
    <row r="9" spans="2:16" s="99" customFormat="1" ht="54.95" customHeight="1">
      <c r="B9" s="96" t="s">
        <v>139</v>
      </c>
      <c r="C9" s="76"/>
      <c r="D9" s="97" t="s">
        <v>27</v>
      </c>
      <c r="E9" s="76"/>
      <c r="F9" s="97" t="s">
        <v>138</v>
      </c>
      <c r="G9" s="76"/>
      <c r="H9" s="98" t="s">
        <v>98</v>
      </c>
      <c r="I9" s="1003"/>
      <c r="J9" s="1003"/>
      <c r="K9" s="1003"/>
      <c r="L9" s="1003"/>
      <c r="M9" s="1003"/>
      <c r="N9" s="1003"/>
      <c r="O9" s="1003"/>
      <c r="P9" s="1003"/>
    </row>
    <row r="10" spans="2:16" s="44" customFormat="1" ht="18" customHeight="1">
      <c r="B10" s="44" t="s">
        <v>140</v>
      </c>
    </row>
    <row r="11" spans="2:16" s="44" customFormat="1" ht="18" customHeight="1">
      <c r="B11" s="44" t="s">
        <v>141</v>
      </c>
    </row>
    <row r="12" spans="2:16" ht="15.75" customHeight="1">
      <c r="B12" s="2"/>
      <c r="C12" s="2"/>
      <c r="D12" s="2"/>
      <c r="E12" s="2"/>
      <c r="F12" s="2"/>
      <c r="G12" s="2"/>
      <c r="H12" s="2"/>
      <c r="I12" s="2"/>
      <c r="J12" s="44"/>
      <c r="K12" s="7"/>
      <c r="L12" s="7"/>
      <c r="M12" s="7"/>
      <c r="N12" s="7"/>
      <c r="O12" s="7"/>
    </row>
    <row r="13" spans="2:16" ht="19.5" customHeight="1">
      <c r="B13" s="6" t="s">
        <v>153</v>
      </c>
      <c r="C13" s="6"/>
      <c r="D13" s="6"/>
      <c r="E13" s="6"/>
      <c r="F13" s="6"/>
      <c r="G13" s="6"/>
      <c r="H13" s="6"/>
      <c r="I13" s="6"/>
      <c r="J13" s="44"/>
      <c r="K13" s="7"/>
      <c r="L13" s="6" t="s">
        <v>159</v>
      </c>
      <c r="M13" s="7"/>
      <c r="N13" s="7"/>
    </row>
    <row r="14" spans="2:16" s="99" customFormat="1" ht="39.950000000000003" customHeight="1">
      <c r="B14" s="1000" t="s">
        <v>162</v>
      </c>
      <c r="C14" s="1001"/>
      <c r="D14" s="1001"/>
      <c r="E14" s="1001"/>
      <c r="F14" s="1001"/>
      <c r="G14" s="1001"/>
      <c r="H14" s="1001"/>
      <c r="I14" s="1002">
        <v>0</v>
      </c>
      <c r="J14" s="1002"/>
      <c r="K14" s="7"/>
      <c r="L14" s="106"/>
      <c r="M14" s="105" t="s">
        <v>160</v>
      </c>
      <c r="N14" s="105" t="s">
        <v>163</v>
      </c>
      <c r="O14" s="105" t="s">
        <v>161</v>
      </c>
      <c r="P14" s="12" t="s">
        <v>306</v>
      </c>
    </row>
    <row r="15" spans="2:16" ht="39.950000000000003" customHeight="1">
      <c r="B15" s="1000" t="s">
        <v>157</v>
      </c>
      <c r="C15" s="1001"/>
      <c r="D15" s="1001"/>
      <c r="E15" s="1001"/>
      <c r="F15" s="1001"/>
      <c r="G15" s="1001"/>
      <c r="H15" s="1001"/>
      <c r="I15" s="1002">
        <v>0</v>
      </c>
      <c r="J15" s="1002"/>
      <c r="L15" s="285" t="s">
        <v>324</v>
      </c>
      <c r="M15" s="107">
        <v>0</v>
      </c>
      <c r="N15" s="107">
        <v>0</v>
      </c>
      <c r="O15" s="107">
        <v>0</v>
      </c>
      <c r="P15" s="107">
        <v>0</v>
      </c>
    </row>
    <row r="16" spans="2:16" ht="39.950000000000003" customHeight="1">
      <c r="B16" s="1000" t="s">
        <v>158</v>
      </c>
      <c r="C16" s="1001"/>
      <c r="D16" s="1001"/>
      <c r="E16" s="1001"/>
      <c r="F16" s="1001"/>
      <c r="G16" s="1001"/>
      <c r="H16" s="1001"/>
      <c r="I16" s="1002">
        <v>0</v>
      </c>
      <c r="J16" s="1002"/>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5:H5"/>
    <mergeCell ref="I5:K5"/>
    <mergeCell ref="L5:P5"/>
    <mergeCell ref="I6:K6"/>
    <mergeCell ref="L6:P6"/>
    <mergeCell ref="I9:K9"/>
    <mergeCell ref="L9:P9"/>
    <mergeCell ref="I7:K7"/>
    <mergeCell ref="L7:P7"/>
    <mergeCell ref="I8:K8"/>
    <mergeCell ref="L8:P8"/>
    <mergeCell ref="B15:H15"/>
    <mergeCell ref="B16:H16"/>
    <mergeCell ref="I16:J16"/>
    <mergeCell ref="I15:J15"/>
    <mergeCell ref="I14:J14"/>
    <mergeCell ref="B14:H14"/>
  </mergeCells>
  <phoneticPr fontId="2"/>
  <pageMargins left="0.7" right="0.7" top="0.75" bottom="0.75" header="0.3" footer="0.3"/>
  <pageSetup paperSize="9" scale="91" orientation="landscape" r:id="rId1"/>
  <headerFooter>
    <oddFooter>&amp;A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550</v>
      </c>
      <c r="C1" s="3"/>
      <c r="D1" s="3"/>
      <c r="E1" s="2"/>
      <c r="F1" s="7"/>
      <c r="G1" s="2"/>
      <c r="H1" s="7"/>
      <c r="I1" s="7"/>
      <c r="J1" s="7"/>
      <c r="K1" s="7"/>
    </row>
    <row r="2" spans="2:16" ht="15" customHeight="1">
      <c r="C2" s="6"/>
      <c r="D2" s="6"/>
      <c r="E2" s="6"/>
      <c r="F2" s="7"/>
      <c r="G2" s="6"/>
      <c r="I2" s="7"/>
      <c r="J2" s="7"/>
      <c r="K2" s="7"/>
    </row>
    <row r="3" spans="2:16" s="108" customFormat="1" ht="30" customHeight="1">
      <c r="B3" s="6" t="s">
        <v>164</v>
      </c>
      <c r="H3" s="6" t="s">
        <v>165</v>
      </c>
    </row>
    <row r="4" spans="2:16" s="109" customFormat="1" ht="24.95" customHeight="1">
      <c r="B4" s="1011" t="s">
        <v>448</v>
      </c>
      <c r="C4" s="1012"/>
      <c r="D4" s="1012"/>
      <c r="E4" s="1056" t="s">
        <v>446</v>
      </c>
      <c r="F4" s="1058"/>
      <c r="H4" s="1041" t="s">
        <v>541</v>
      </c>
      <c r="I4" s="1042"/>
      <c r="J4" s="1043"/>
      <c r="K4" s="354" t="s">
        <v>441</v>
      </c>
      <c r="L4" s="112"/>
      <c r="O4" s="109" t="s">
        <v>168</v>
      </c>
      <c r="P4" s="109" t="s">
        <v>171</v>
      </c>
    </row>
    <row r="5" spans="2:16" s="109" customFormat="1" ht="30" customHeight="1">
      <c r="B5" s="1053"/>
      <c r="C5" s="1054"/>
      <c r="D5" s="1054"/>
      <c r="E5" s="1057"/>
      <c r="F5" s="1059"/>
      <c r="H5" s="1044"/>
      <c r="I5" s="1045"/>
      <c r="J5" s="1046"/>
      <c r="K5" s="353" t="s">
        <v>438</v>
      </c>
      <c r="L5" s="356"/>
    </row>
    <row r="6" spans="2:16" s="109" customFormat="1" ht="24.95" customHeight="1">
      <c r="B6" s="1060" t="s">
        <v>447</v>
      </c>
      <c r="C6" s="1061"/>
      <c r="D6" s="1062"/>
      <c r="E6" s="349" t="s">
        <v>446</v>
      </c>
      <c r="F6" s="350"/>
      <c r="H6" s="1020" t="s">
        <v>445</v>
      </c>
      <c r="I6" s="1021"/>
      <c r="J6" s="1022"/>
      <c r="K6" s="417" t="s">
        <v>436</v>
      </c>
      <c r="L6" s="352"/>
      <c r="O6" s="109" t="s">
        <v>169</v>
      </c>
      <c r="P6" s="109" t="s">
        <v>172</v>
      </c>
    </row>
    <row r="7" spans="2:16" s="109" customFormat="1" ht="24.95" customHeight="1">
      <c r="B7" s="1029" t="s">
        <v>551</v>
      </c>
      <c r="C7" s="1030"/>
      <c r="D7" s="1031"/>
      <c r="E7" s="419" t="s">
        <v>432</v>
      </c>
      <c r="F7" s="420"/>
      <c r="H7" s="1032" t="s">
        <v>539</v>
      </c>
      <c r="I7" s="1033"/>
      <c r="J7" s="1034"/>
      <c r="K7" s="419" t="s">
        <v>552</v>
      </c>
      <c r="L7" s="421"/>
      <c r="O7" s="109" t="s">
        <v>170</v>
      </c>
      <c r="P7" s="109" t="s">
        <v>173</v>
      </c>
    </row>
    <row r="8" spans="2:16" s="109" customFormat="1" ht="24.95" customHeight="1">
      <c r="B8" s="1038" t="s">
        <v>553</v>
      </c>
      <c r="C8" s="1039"/>
      <c r="D8" s="1040"/>
      <c r="E8" s="422" t="s">
        <v>432</v>
      </c>
      <c r="F8" s="423"/>
      <c r="H8" s="1035"/>
      <c r="I8" s="1036"/>
      <c r="J8" s="1037"/>
      <c r="K8" s="422" t="s">
        <v>432</v>
      </c>
      <c r="L8" s="424"/>
      <c r="O8" s="109" t="s">
        <v>170</v>
      </c>
      <c r="P8" s="109" t="s">
        <v>173</v>
      </c>
    </row>
    <row r="9" spans="2:16" s="109" customFormat="1" ht="24.95" customHeight="1">
      <c r="B9" s="1029" t="s">
        <v>554</v>
      </c>
      <c r="C9" s="1030"/>
      <c r="D9" s="1031"/>
      <c r="E9" s="419" t="s">
        <v>432</v>
      </c>
      <c r="F9" s="420"/>
      <c r="H9" s="1032" t="s">
        <v>540</v>
      </c>
      <c r="I9" s="1033"/>
      <c r="J9" s="1034"/>
      <c r="K9" s="419" t="s">
        <v>552</v>
      </c>
      <c r="L9" s="421"/>
      <c r="P9" s="108" t="s">
        <v>177</v>
      </c>
    </row>
    <row r="10" spans="2:16" s="109" customFormat="1" ht="24.95" customHeight="1">
      <c r="B10" s="1038" t="s">
        <v>555</v>
      </c>
      <c r="C10" s="1039"/>
      <c r="D10" s="1040"/>
      <c r="E10" s="422" t="s">
        <v>432</v>
      </c>
      <c r="F10" s="423"/>
      <c r="H10" s="1035"/>
      <c r="I10" s="1036"/>
      <c r="J10" s="1037"/>
      <c r="K10" s="422" t="s">
        <v>432</v>
      </c>
      <c r="L10" s="424"/>
      <c r="P10" s="108" t="s">
        <v>177</v>
      </c>
    </row>
    <row r="11" spans="2:16" s="110" customFormat="1" ht="15" customHeight="1"/>
    <row r="12" spans="2:16" ht="30" customHeight="1">
      <c r="B12" s="6" t="s">
        <v>166</v>
      </c>
      <c r="C12" s="2"/>
      <c r="D12" s="2"/>
      <c r="E12" s="2"/>
      <c r="F12" s="7"/>
      <c r="G12" s="2"/>
      <c r="H12" s="6" t="s">
        <v>167</v>
      </c>
      <c r="I12" s="7"/>
      <c r="J12" s="7"/>
      <c r="K12" s="7"/>
    </row>
    <row r="13" spans="2:16" ht="24.95" customHeight="1">
      <c r="B13" s="1014" t="s">
        <v>444</v>
      </c>
      <c r="C13" s="1015"/>
      <c r="D13" s="1016"/>
      <c r="E13" s="355" t="s">
        <v>443</v>
      </c>
      <c r="F13" s="111"/>
      <c r="G13" s="6"/>
      <c r="H13" s="1041" t="s">
        <v>451</v>
      </c>
      <c r="I13" s="1042"/>
      <c r="J13" s="1043"/>
      <c r="K13" s="354" t="s">
        <v>441</v>
      </c>
      <c r="L13" s="350"/>
      <c r="O13" s="1" t="s">
        <v>174</v>
      </c>
    </row>
    <row r="14" spans="2:16" ht="24.95" customHeight="1">
      <c r="B14" s="1017"/>
      <c r="C14" s="1018"/>
      <c r="D14" s="1019"/>
      <c r="E14" s="349" t="s">
        <v>442</v>
      </c>
      <c r="F14" s="111"/>
      <c r="G14" s="6"/>
      <c r="H14" s="1044"/>
      <c r="I14" s="1045"/>
      <c r="J14" s="1046"/>
      <c r="K14" s="353" t="s">
        <v>438</v>
      </c>
      <c r="L14" s="418"/>
      <c r="O14" s="1" t="s">
        <v>174</v>
      </c>
    </row>
    <row r="15" spans="2:16" ht="24.95" customHeight="1">
      <c r="B15" s="1047" t="s">
        <v>449</v>
      </c>
      <c r="C15" s="1048"/>
      <c r="D15" s="1049"/>
      <c r="E15" s="354" t="s">
        <v>441</v>
      </c>
      <c r="F15" s="418"/>
      <c r="H15" s="1011" t="s">
        <v>440</v>
      </c>
      <c r="I15" s="1012"/>
      <c r="J15" s="1013"/>
      <c r="K15" s="1056" t="s">
        <v>439</v>
      </c>
      <c r="L15" s="1027"/>
      <c r="O15" s="1" t="s">
        <v>175</v>
      </c>
    </row>
    <row r="16" spans="2:16" ht="30" customHeight="1">
      <c r="B16" s="1050"/>
      <c r="C16" s="1051"/>
      <c r="D16" s="1052"/>
      <c r="E16" s="353" t="s">
        <v>438</v>
      </c>
      <c r="F16" s="418"/>
      <c r="H16" s="1053"/>
      <c r="I16" s="1054"/>
      <c r="J16" s="1055"/>
      <c r="K16" s="1057"/>
      <c r="L16" s="1028"/>
      <c r="O16" s="1" t="s">
        <v>175</v>
      </c>
    </row>
    <row r="17" spans="2:15" ht="24.95" customHeight="1">
      <c r="B17" s="1008" t="s">
        <v>437</v>
      </c>
      <c r="C17" s="1009"/>
      <c r="D17" s="1010"/>
      <c r="E17" s="417" t="s">
        <v>436</v>
      </c>
      <c r="F17" s="352"/>
      <c r="H17" s="1011" t="s">
        <v>435</v>
      </c>
      <c r="I17" s="1012"/>
      <c r="J17" s="1013"/>
      <c r="K17" s="417" t="s">
        <v>434</v>
      </c>
      <c r="L17" s="352"/>
      <c r="O17" s="1" t="s">
        <v>176</v>
      </c>
    </row>
    <row r="18" spans="2:15" ht="30" customHeight="1">
      <c r="B18" s="1014" t="s">
        <v>450</v>
      </c>
      <c r="C18" s="1015"/>
      <c r="D18" s="1016"/>
      <c r="E18" s="351" t="s">
        <v>433</v>
      </c>
      <c r="F18" s="350"/>
      <c r="H18" s="1020" t="s">
        <v>452</v>
      </c>
      <c r="I18" s="1021"/>
      <c r="J18" s="1022"/>
      <c r="K18" s="351" t="s">
        <v>433</v>
      </c>
      <c r="L18" s="350"/>
    </row>
    <row r="19" spans="2:15" ht="24.95" customHeight="1">
      <c r="B19" s="1017"/>
      <c r="C19" s="1018"/>
      <c r="D19" s="1019"/>
      <c r="E19" s="349" t="s">
        <v>432</v>
      </c>
      <c r="F19" s="112"/>
      <c r="H19" s="1023"/>
      <c r="I19" s="1024"/>
      <c r="J19" s="1025"/>
      <c r="K19" s="349" t="s">
        <v>432</v>
      </c>
      <c r="L19" s="112"/>
    </row>
    <row r="20" spans="2:15" ht="15" customHeight="1"/>
    <row r="21" spans="2:15" ht="30" customHeight="1">
      <c r="B21" s="6" t="s">
        <v>431</v>
      </c>
      <c r="C21" s="2"/>
      <c r="D21" s="2"/>
      <c r="E21" s="2"/>
      <c r="F21" s="7"/>
      <c r="G21" s="2"/>
      <c r="H21" s="6"/>
      <c r="I21" s="7"/>
      <c r="J21" s="7"/>
      <c r="K21" s="7"/>
      <c r="L21" s="7"/>
    </row>
    <row r="22" spans="2:15" ht="30" customHeight="1">
      <c r="B22" s="1020" t="s">
        <v>430</v>
      </c>
      <c r="C22" s="1021"/>
      <c r="D22" s="1022"/>
      <c r="E22" s="348" t="s">
        <v>429</v>
      </c>
      <c r="F22" s="111"/>
      <c r="G22" s="6"/>
      <c r="H22" s="1026"/>
      <c r="I22" s="1026"/>
      <c r="J22" s="1026"/>
      <c r="K22" s="347"/>
      <c r="L22" s="346"/>
      <c r="O22" s="1" t="s">
        <v>174</v>
      </c>
    </row>
    <row r="23" spans="2:15" ht="30" customHeight="1">
      <c r="B23" s="1023"/>
      <c r="C23" s="1024"/>
      <c r="D23" s="1025"/>
      <c r="E23" s="348" t="s">
        <v>428</v>
      </c>
      <c r="F23" s="112"/>
      <c r="G23" s="6"/>
      <c r="H23" s="1026"/>
      <c r="I23" s="1026"/>
      <c r="J23" s="1026"/>
      <c r="K23" s="347"/>
      <c r="L23" s="346"/>
      <c r="O23" s="1" t="s">
        <v>174</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4:D5"/>
    <mergeCell ref="E4:E5"/>
    <mergeCell ref="F4:F5"/>
    <mergeCell ref="H4:J5"/>
    <mergeCell ref="B6:D6"/>
    <mergeCell ref="H6:J6"/>
    <mergeCell ref="L15:L16"/>
    <mergeCell ref="B7:D7"/>
    <mergeCell ref="H7:J8"/>
    <mergeCell ref="B8:D8"/>
    <mergeCell ref="B9:D9"/>
    <mergeCell ref="H9:J10"/>
    <mergeCell ref="B10:D10"/>
    <mergeCell ref="B13:D14"/>
    <mergeCell ref="H13:J14"/>
    <mergeCell ref="B15:D16"/>
    <mergeCell ref="H15:J16"/>
    <mergeCell ref="K15:K16"/>
    <mergeCell ref="B17:D17"/>
    <mergeCell ref="H17:J17"/>
    <mergeCell ref="B18:D19"/>
    <mergeCell ref="H18:J19"/>
    <mergeCell ref="B22:D23"/>
    <mergeCell ref="H22:J22"/>
    <mergeCell ref="H23:J23"/>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D17" sqref="D17:E17"/>
    </sheetView>
  </sheetViews>
  <sheetFormatPr defaultRowHeight="13.5"/>
  <cols>
    <col min="1" max="1" width="1.625" style="77" customWidth="1"/>
    <col min="2" max="2" width="27.625" style="77" customWidth="1"/>
    <col min="3" max="3" width="10.625" style="77" customWidth="1"/>
    <col min="4" max="4" width="13.625" style="77" customWidth="1"/>
    <col min="5" max="5" width="33.5" style="77" customWidth="1"/>
    <col min="6" max="6" width="1.625" style="77" customWidth="1"/>
    <col min="7" max="16384" width="9" style="77"/>
  </cols>
  <sheetData>
    <row r="1" spans="2:6">
      <c r="F1" s="78"/>
    </row>
    <row r="2" spans="2:6" ht="33" customHeight="1">
      <c r="B2" s="1063" t="s">
        <v>123</v>
      </c>
      <c r="C2" s="1064"/>
      <c r="D2" s="1064"/>
      <c r="E2" s="1065"/>
      <c r="F2" s="78"/>
    </row>
    <row r="3" spans="2:6" s="80" customFormat="1" ht="12.75" customHeight="1">
      <c r="B3" s="79"/>
      <c r="C3" s="79"/>
      <c r="D3" s="79"/>
      <c r="E3" s="79"/>
      <c r="F3" s="78"/>
    </row>
    <row r="4" spans="2:6" ht="21" customHeight="1">
      <c r="B4" s="1066" t="s">
        <v>142</v>
      </c>
      <c r="C4" s="1066"/>
      <c r="D4" s="1066"/>
      <c r="E4" s="1066"/>
      <c r="F4" s="78"/>
    </row>
    <row r="5" spans="2:6" ht="13.5" customHeight="1">
      <c r="B5" s="81"/>
      <c r="C5" s="81"/>
      <c r="D5" s="81"/>
      <c r="E5" s="81"/>
      <c r="F5" s="81"/>
    </row>
    <row r="6" spans="2:6" ht="24.95" customHeight="1">
      <c r="D6" s="82" t="s">
        <v>124</v>
      </c>
      <c r="E6" s="83">
        <f>【共通】!C5</f>
        <v>0</v>
      </c>
      <c r="F6" s="84"/>
    </row>
    <row r="7" spans="2:6" ht="24.95" customHeight="1">
      <c r="D7" s="82" t="s">
        <v>125</v>
      </c>
      <c r="E7" s="278" t="s">
        <v>115</v>
      </c>
      <c r="F7" s="84"/>
    </row>
    <row r="8" spans="2:6">
      <c r="F8" s="84"/>
    </row>
    <row r="9" spans="2:6" ht="26.25" customHeight="1">
      <c r="B9" s="85" t="s">
        <v>126</v>
      </c>
      <c r="C9" s="86" t="s">
        <v>127</v>
      </c>
      <c r="D9" s="1071" t="s">
        <v>128</v>
      </c>
      <c r="E9" s="1072"/>
      <c r="F9" s="84"/>
    </row>
    <row r="10" spans="2:6" ht="60" customHeight="1">
      <c r="B10" s="87" t="s">
        <v>129</v>
      </c>
      <c r="C10" s="74"/>
      <c r="D10" s="1067"/>
      <c r="E10" s="1068"/>
      <c r="F10" s="84"/>
    </row>
    <row r="11" spans="2:6" ht="60" customHeight="1">
      <c r="B11" s="87" t="s">
        <v>130</v>
      </c>
      <c r="C11" s="74"/>
      <c r="D11" s="1069"/>
      <c r="E11" s="1068"/>
      <c r="F11" s="84"/>
    </row>
    <row r="12" spans="2:6" ht="60" customHeight="1">
      <c r="B12" s="87" t="s">
        <v>131</v>
      </c>
      <c r="C12" s="74"/>
      <c r="D12" s="1069"/>
      <c r="E12" s="1068"/>
      <c r="F12" s="84"/>
    </row>
    <row r="13" spans="2:6" ht="60" customHeight="1">
      <c r="B13" s="87" t="s">
        <v>132</v>
      </c>
      <c r="C13" s="74"/>
      <c r="D13" s="1069"/>
      <c r="E13" s="1068"/>
      <c r="F13" s="84"/>
    </row>
    <row r="14" spans="2:6" ht="60" customHeight="1">
      <c r="B14" s="87" t="s">
        <v>133</v>
      </c>
      <c r="C14" s="74"/>
      <c r="D14" s="1069"/>
      <c r="E14" s="1068"/>
      <c r="F14" s="84"/>
    </row>
    <row r="15" spans="2:6" ht="60" customHeight="1">
      <c r="B15" s="87" t="s">
        <v>134</v>
      </c>
      <c r="C15" s="74"/>
      <c r="D15" s="1069"/>
      <c r="E15" s="1068"/>
      <c r="F15" s="84"/>
    </row>
    <row r="16" spans="2:6" ht="60" customHeight="1">
      <c r="B16" s="87" t="s">
        <v>135</v>
      </c>
      <c r="C16" s="74"/>
      <c r="D16" s="1069"/>
      <c r="E16" s="1068"/>
      <c r="F16" s="84"/>
    </row>
    <row r="17" spans="2:6" ht="60" customHeight="1">
      <c r="B17" s="88" t="s">
        <v>136</v>
      </c>
      <c r="C17" s="75"/>
      <c r="D17" s="1073" t="s">
        <v>536</v>
      </c>
      <c r="E17" s="1074"/>
      <c r="F17" s="84"/>
    </row>
    <row r="18" spans="2:6" ht="34.5" customHeight="1">
      <c r="B18" s="1070" t="s">
        <v>137</v>
      </c>
      <c r="C18" s="1070"/>
      <c r="D18" s="1070"/>
      <c r="E18" s="1070"/>
      <c r="F18" s="84"/>
    </row>
    <row r="19" spans="2:6">
      <c r="F19" s="84"/>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topLeftCell="A3" zoomScaleNormal="100" zoomScaleSheetLayoutView="100" workbookViewId="0">
      <selection activeCell="C7" sqref="C7:H7"/>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s>
  <sheetData>
    <row r="1" spans="1:13" ht="33" customHeight="1">
      <c r="A1" s="1130" t="s">
        <v>463</v>
      </c>
      <c r="B1" s="1130"/>
      <c r="C1" s="1130"/>
      <c r="D1" s="1130"/>
      <c r="E1" s="1130"/>
      <c r="F1" s="1130"/>
      <c r="G1" s="1130"/>
      <c r="H1" s="1130"/>
    </row>
    <row r="2" spans="1:13" ht="45.75" customHeight="1">
      <c r="A2" s="1131" t="s">
        <v>464</v>
      </c>
      <c r="B2" s="1131"/>
      <c r="C2" s="1131"/>
      <c r="D2" s="1131"/>
      <c r="E2" s="1131"/>
      <c r="F2" s="1131"/>
      <c r="G2" s="1131"/>
      <c r="H2" s="1131"/>
    </row>
    <row r="3" spans="1:13" ht="21.75" customHeight="1">
      <c r="A3" s="359" t="s">
        <v>465</v>
      </c>
      <c r="B3" s="360"/>
      <c r="C3" s="360"/>
      <c r="D3" s="360"/>
      <c r="E3" s="360"/>
      <c r="F3" s="360"/>
      <c r="G3" s="360"/>
      <c r="H3" s="360"/>
    </row>
    <row r="4" spans="1:13" ht="18" customHeight="1">
      <c r="A4" s="1117" t="s">
        <v>466</v>
      </c>
      <c r="B4" s="1117"/>
      <c r="C4" s="361" t="s">
        <v>467</v>
      </c>
      <c r="D4" s="362" t="s">
        <v>468</v>
      </c>
      <c r="E4" s="1118" t="s">
        <v>469</v>
      </c>
      <c r="F4" s="1118"/>
      <c r="G4" s="1118"/>
      <c r="H4" s="1118"/>
      <c r="J4" t="s">
        <v>93</v>
      </c>
      <c r="K4" t="s">
        <v>470</v>
      </c>
      <c r="L4" t="s">
        <v>471</v>
      </c>
      <c r="M4" t="s">
        <v>472</v>
      </c>
    </row>
    <row r="5" spans="1:13" ht="18" customHeight="1">
      <c r="A5" s="1117" t="s">
        <v>461</v>
      </c>
      <c r="B5" s="1117"/>
      <c r="C5" s="363"/>
      <c r="D5" s="362" t="s">
        <v>460</v>
      </c>
      <c r="E5" s="1118"/>
      <c r="F5" s="1118"/>
      <c r="G5" s="1118"/>
      <c r="H5" s="1118"/>
      <c r="J5" t="s">
        <v>473</v>
      </c>
      <c r="K5" t="s">
        <v>474</v>
      </c>
      <c r="L5" t="s">
        <v>475</v>
      </c>
      <c r="M5" t="s">
        <v>476</v>
      </c>
    </row>
    <row r="6" spans="1:13" ht="18" customHeight="1">
      <c r="A6" s="1117" t="s">
        <v>477</v>
      </c>
      <c r="B6" s="1117"/>
      <c r="C6" s="364"/>
      <c r="D6" s="362" t="s">
        <v>459</v>
      </c>
      <c r="E6" s="1118" t="s">
        <v>478</v>
      </c>
      <c r="F6" s="1118"/>
      <c r="G6" s="1118"/>
      <c r="H6" s="1118"/>
      <c r="J6" t="s">
        <v>479</v>
      </c>
    </row>
    <row r="7" spans="1:13" ht="47.25" customHeight="1">
      <c r="A7" s="1117" t="s">
        <v>480</v>
      </c>
      <c r="B7" s="1117"/>
      <c r="C7" s="1119" t="s">
        <v>763</v>
      </c>
      <c r="D7" s="1120"/>
      <c r="E7" s="1120"/>
      <c r="F7" s="1120"/>
      <c r="G7" s="1120"/>
      <c r="H7" s="1121"/>
    </row>
    <row r="8" spans="1:13" ht="18" customHeight="1"/>
    <row r="9" spans="1:13" ht="18" customHeight="1">
      <c r="A9" s="365" t="s">
        <v>458</v>
      </c>
      <c r="B9" s="365" t="s">
        <v>457</v>
      </c>
      <c r="C9" s="1122" t="s">
        <v>481</v>
      </c>
      <c r="D9" s="1123"/>
      <c r="E9" s="1124" t="s">
        <v>482</v>
      </c>
      <c r="F9" s="1125"/>
      <c r="G9" s="366" t="s">
        <v>483</v>
      </c>
      <c r="H9" s="365" t="s">
        <v>456</v>
      </c>
    </row>
    <row r="10" spans="1:13" ht="24" customHeight="1">
      <c r="A10" s="1110" t="s">
        <v>484</v>
      </c>
      <c r="B10" s="1090" t="s">
        <v>453</v>
      </c>
      <c r="C10" s="1095" t="s">
        <v>485</v>
      </c>
      <c r="D10" s="1111"/>
      <c r="E10" s="367" t="s">
        <v>486</v>
      </c>
      <c r="F10" s="368"/>
      <c r="G10" s="1090"/>
      <c r="H10" s="1083" t="s">
        <v>487</v>
      </c>
    </row>
    <row r="11" spans="1:13" ht="24" customHeight="1">
      <c r="A11" s="1089"/>
      <c r="B11" s="1092"/>
      <c r="C11" s="1112"/>
      <c r="D11" s="1113"/>
      <c r="E11" s="369" t="s">
        <v>488</v>
      </c>
      <c r="F11" s="370"/>
      <c r="G11" s="1092"/>
      <c r="H11" s="1085"/>
    </row>
    <row r="12" spans="1:13" ht="24" customHeight="1">
      <c r="A12" s="1110" t="s">
        <v>489</v>
      </c>
      <c r="B12" s="371"/>
      <c r="C12" s="1114" t="s">
        <v>490</v>
      </c>
      <c r="D12" s="1115"/>
      <c r="E12" s="1095"/>
      <c r="F12" s="1096"/>
      <c r="G12" s="372"/>
      <c r="H12" s="1083" t="s">
        <v>491</v>
      </c>
    </row>
    <row r="13" spans="1:13" ht="24" customHeight="1">
      <c r="A13" s="1088"/>
      <c r="B13" s="1116" t="s">
        <v>453</v>
      </c>
      <c r="C13" s="373" t="s">
        <v>455</v>
      </c>
      <c r="D13" s="374"/>
      <c r="E13" s="1126"/>
      <c r="F13" s="1127"/>
      <c r="G13" s="372"/>
      <c r="H13" s="1084"/>
    </row>
    <row r="14" spans="1:13" ht="24" customHeight="1">
      <c r="A14" s="1088"/>
      <c r="B14" s="1091"/>
      <c r="C14" s="1128" t="s">
        <v>492</v>
      </c>
      <c r="D14" s="1129"/>
      <c r="E14" s="1075"/>
      <c r="F14" s="1076"/>
      <c r="G14" s="375"/>
      <c r="H14" s="1084"/>
    </row>
    <row r="15" spans="1:13" ht="24" customHeight="1">
      <c r="A15" s="1088"/>
      <c r="B15" s="1091"/>
      <c r="C15" s="408"/>
      <c r="D15" s="376"/>
      <c r="E15" s="377" t="s">
        <v>493</v>
      </c>
      <c r="F15" s="378"/>
      <c r="G15" s="379"/>
      <c r="H15" s="1084"/>
    </row>
    <row r="16" spans="1:13" ht="24" customHeight="1">
      <c r="A16" s="1088"/>
      <c r="B16" s="1091"/>
      <c r="C16" s="1077" t="s">
        <v>494</v>
      </c>
      <c r="D16" s="1078"/>
      <c r="E16" s="1108"/>
      <c r="F16" s="1109"/>
      <c r="G16" s="380"/>
      <c r="H16" s="1084"/>
    </row>
    <row r="17" spans="1:8" ht="24" customHeight="1">
      <c r="A17" s="1088"/>
      <c r="B17" s="1092"/>
      <c r="C17" s="1086"/>
      <c r="D17" s="1087"/>
      <c r="E17" s="377" t="s">
        <v>493</v>
      </c>
      <c r="F17" s="378"/>
      <c r="G17" s="380"/>
      <c r="H17" s="1085"/>
    </row>
    <row r="18" spans="1:8" ht="24" customHeight="1">
      <c r="A18" s="1088"/>
      <c r="B18" s="1090" t="s">
        <v>495</v>
      </c>
      <c r="C18" s="1106" t="s">
        <v>454</v>
      </c>
      <c r="D18" s="1107"/>
      <c r="E18" s="1095"/>
      <c r="F18" s="1096"/>
      <c r="G18" s="381"/>
      <c r="H18" s="1083" t="s">
        <v>496</v>
      </c>
    </row>
    <row r="19" spans="1:8" ht="24" customHeight="1">
      <c r="A19" s="1088"/>
      <c r="B19" s="1091"/>
      <c r="C19" s="1077" t="s">
        <v>497</v>
      </c>
      <c r="D19" s="1078"/>
      <c r="E19" s="1075"/>
      <c r="F19" s="1076"/>
      <c r="G19" s="382"/>
      <c r="H19" s="1084"/>
    </row>
    <row r="20" spans="1:8" ht="24" customHeight="1">
      <c r="A20" s="1088"/>
      <c r="B20" s="1092"/>
      <c r="C20" s="1086"/>
      <c r="D20" s="1087"/>
      <c r="E20" s="377" t="s">
        <v>493</v>
      </c>
      <c r="F20" s="378"/>
      <c r="G20" s="383"/>
      <c r="H20" s="1085"/>
    </row>
    <row r="21" spans="1:8" ht="24" customHeight="1">
      <c r="A21" s="1088"/>
      <c r="B21" s="1091" t="s">
        <v>498</v>
      </c>
      <c r="C21" s="1103" t="s">
        <v>499</v>
      </c>
      <c r="D21" s="1104"/>
      <c r="E21" s="384"/>
      <c r="F21" s="385"/>
      <c r="G21" s="386"/>
      <c r="H21" s="1083" t="s">
        <v>500</v>
      </c>
    </row>
    <row r="22" spans="1:8" ht="24" customHeight="1">
      <c r="A22" s="1089"/>
      <c r="B22" s="1092"/>
      <c r="C22" s="1099" t="s">
        <v>501</v>
      </c>
      <c r="D22" s="1105"/>
      <c r="E22" s="369" t="s">
        <v>502</v>
      </c>
      <c r="F22" s="387"/>
      <c r="G22" s="388"/>
      <c r="H22" s="1085"/>
    </row>
    <row r="23" spans="1:8" ht="46.5" customHeight="1">
      <c r="A23" s="1110" t="s">
        <v>503</v>
      </c>
      <c r="B23" s="1090" t="s">
        <v>453</v>
      </c>
      <c r="C23" s="1093" t="s">
        <v>504</v>
      </c>
      <c r="D23" s="1094"/>
      <c r="E23" s="384"/>
      <c r="F23" s="389"/>
      <c r="G23" s="381"/>
      <c r="H23" s="1083" t="s">
        <v>505</v>
      </c>
    </row>
    <row r="24" spans="1:8" ht="24" customHeight="1">
      <c r="A24" s="1088"/>
      <c r="B24" s="1091"/>
      <c r="C24" s="1077" t="s">
        <v>506</v>
      </c>
      <c r="D24" s="1078"/>
      <c r="E24" s="390" t="s">
        <v>507</v>
      </c>
      <c r="F24" s="391"/>
      <c r="G24" s="392"/>
      <c r="H24" s="1084"/>
    </row>
    <row r="25" spans="1:8" ht="24" customHeight="1">
      <c r="A25" s="1089"/>
      <c r="B25" s="1092"/>
      <c r="C25" s="1086"/>
      <c r="D25" s="1087"/>
      <c r="E25" s="393" t="s">
        <v>508</v>
      </c>
      <c r="F25" s="394"/>
      <c r="G25" s="383"/>
      <c r="H25" s="1085"/>
    </row>
    <row r="26" spans="1:8" ht="24" customHeight="1">
      <c r="A26" s="1110" t="s">
        <v>509</v>
      </c>
      <c r="B26" s="1090" t="s">
        <v>453</v>
      </c>
      <c r="C26" s="1095" t="s">
        <v>510</v>
      </c>
      <c r="D26" s="1111"/>
      <c r="E26" s="390" t="s">
        <v>507</v>
      </c>
      <c r="F26" s="391"/>
      <c r="G26" s="372"/>
      <c r="H26" s="395"/>
    </row>
    <row r="27" spans="1:8" ht="24" customHeight="1">
      <c r="A27" s="1089"/>
      <c r="B27" s="1092"/>
      <c r="C27" s="1112"/>
      <c r="D27" s="1113"/>
      <c r="E27" s="393" t="s">
        <v>508</v>
      </c>
      <c r="F27" s="394"/>
      <c r="G27" s="372"/>
      <c r="H27" s="395"/>
    </row>
    <row r="28" spans="1:8" ht="37.5" customHeight="1">
      <c r="A28" s="1088" t="s">
        <v>511</v>
      </c>
      <c r="B28" s="1090" t="s">
        <v>453</v>
      </c>
      <c r="C28" s="1093" t="s">
        <v>512</v>
      </c>
      <c r="D28" s="1094"/>
      <c r="E28" s="1095"/>
      <c r="F28" s="1096"/>
      <c r="G28" s="381"/>
      <c r="H28" s="1083" t="s">
        <v>513</v>
      </c>
    </row>
    <row r="29" spans="1:8" ht="24" customHeight="1">
      <c r="A29" s="1088"/>
      <c r="B29" s="1091"/>
      <c r="C29" s="1081" t="s">
        <v>514</v>
      </c>
      <c r="D29" s="1082"/>
      <c r="E29" s="1097"/>
      <c r="F29" s="1098"/>
      <c r="G29" s="396"/>
      <c r="H29" s="1084"/>
    </row>
    <row r="30" spans="1:8" ht="24" customHeight="1">
      <c r="A30" s="1088"/>
      <c r="B30" s="1091"/>
      <c r="C30" s="1081" t="s">
        <v>515</v>
      </c>
      <c r="D30" s="1082"/>
      <c r="E30" s="1075"/>
      <c r="F30" s="1076"/>
      <c r="G30" s="396"/>
      <c r="H30" s="1084"/>
    </row>
    <row r="31" spans="1:8" ht="24" customHeight="1">
      <c r="A31" s="1088"/>
      <c r="B31" s="1091"/>
      <c r="C31" s="1081" t="s">
        <v>516</v>
      </c>
      <c r="D31" s="1082"/>
      <c r="E31" s="1075"/>
      <c r="F31" s="1076"/>
      <c r="G31" s="396"/>
      <c r="H31" s="1084"/>
    </row>
    <row r="32" spans="1:8" ht="24" customHeight="1">
      <c r="A32" s="1088"/>
      <c r="B32" s="1091"/>
      <c r="C32" s="1081" t="s">
        <v>517</v>
      </c>
      <c r="D32" s="1082"/>
      <c r="E32" s="1075"/>
      <c r="F32" s="1076"/>
      <c r="G32" s="396"/>
      <c r="H32" s="1084"/>
    </row>
    <row r="33" spans="1:8" ht="24" customHeight="1">
      <c r="A33" s="1088"/>
      <c r="B33" s="1091"/>
      <c r="C33" s="1077" t="s">
        <v>518</v>
      </c>
      <c r="D33" s="1078"/>
      <c r="E33" s="1075"/>
      <c r="F33" s="1076"/>
      <c r="G33" s="397"/>
      <c r="H33" s="1084"/>
    </row>
    <row r="34" spans="1:8" ht="24" customHeight="1">
      <c r="A34" s="1088"/>
      <c r="B34" s="1091"/>
      <c r="C34" s="1079"/>
      <c r="D34" s="1080"/>
      <c r="E34" s="398" t="s">
        <v>519</v>
      </c>
      <c r="F34" s="399"/>
      <c r="G34" s="400"/>
      <c r="H34" s="1084"/>
    </row>
    <row r="35" spans="1:8" ht="24" customHeight="1">
      <c r="A35" s="1088"/>
      <c r="B35" s="1091"/>
      <c r="C35" s="1081" t="s">
        <v>520</v>
      </c>
      <c r="D35" s="1082"/>
      <c r="E35" s="1075"/>
      <c r="F35" s="1076"/>
      <c r="G35" s="396"/>
      <c r="H35" s="1084"/>
    </row>
    <row r="36" spans="1:8" ht="107.25" customHeight="1">
      <c r="A36" s="1089"/>
      <c r="B36" s="1092"/>
      <c r="C36" s="1099" t="s">
        <v>521</v>
      </c>
      <c r="D36" s="1100"/>
      <c r="E36" s="1101"/>
      <c r="F36" s="1102"/>
      <c r="G36" s="401"/>
      <c r="H36" s="1085"/>
    </row>
    <row r="37" spans="1:8">
      <c r="A37" s="402"/>
    </row>
  </sheetData>
  <mergeCells count="64">
    <mergeCell ref="A1:H1"/>
    <mergeCell ref="A2:H2"/>
    <mergeCell ref="A4:B4"/>
    <mergeCell ref="E4:H4"/>
    <mergeCell ref="A5:B5"/>
    <mergeCell ref="E5:H5"/>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C16:D17"/>
    <mergeCell ref="E16:F16"/>
    <mergeCell ref="A26:A27"/>
    <mergeCell ref="B26:B27"/>
    <mergeCell ref="C26:D27"/>
    <mergeCell ref="A12:A22"/>
    <mergeCell ref="C12:D12"/>
    <mergeCell ref="E12:F12"/>
    <mergeCell ref="A23:A25"/>
    <mergeCell ref="B23:B25"/>
    <mergeCell ref="C23:D23"/>
    <mergeCell ref="H18:H20"/>
    <mergeCell ref="C19:D20"/>
    <mergeCell ref="E19:F19"/>
    <mergeCell ref="B21:B22"/>
    <mergeCell ref="C21:D21"/>
    <mergeCell ref="H21:H22"/>
    <mergeCell ref="C22:D22"/>
    <mergeCell ref="B18:B20"/>
    <mergeCell ref="C18:D18"/>
    <mergeCell ref="E18:F18"/>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E32:F32"/>
    <mergeCell ref="C33:D34"/>
    <mergeCell ref="E33:F33"/>
    <mergeCell ref="C35:D35"/>
    <mergeCell ref="E35:F3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80"/>
  <sheetViews>
    <sheetView tabSelected="1" view="pageBreakPreview" zoomScaleNormal="100" zoomScaleSheetLayoutView="100" workbookViewId="0">
      <selection activeCell="B64" sqref="B64"/>
    </sheetView>
  </sheetViews>
  <sheetFormatPr defaultRowHeight="14.25"/>
  <cols>
    <col min="1" max="1" width="5.125" style="14" customWidth="1"/>
    <col min="2" max="2" width="86.875" style="14" customWidth="1"/>
    <col min="3" max="3" width="7.625" style="43" customWidth="1"/>
    <col min="4" max="4" width="7.25" style="14" customWidth="1"/>
    <col min="5" max="16384" width="9" style="14"/>
  </cols>
  <sheetData>
    <row r="1" spans="1:5" ht="21" customHeight="1">
      <c r="A1" s="602" t="s">
        <v>321</v>
      </c>
      <c r="B1" s="602"/>
      <c r="C1" s="593"/>
      <c r="D1" s="593"/>
      <c r="E1" s="13"/>
    </row>
    <row r="2" spans="1:5" ht="19.5" customHeight="1">
      <c r="A2" s="602"/>
      <c r="B2" s="602"/>
      <c r="C2" s="578"/>
      <c r="D2" s="17"/>
      <c r="E2" s="13"/>
    </row>
    <row r="3" spans="1:5" ht="19.5" customHeight="1" thickBot="1">
      <c r="A3" s="585" t="s">
        <v>775</v>
      </c>
      <c r="B3" s="579"/>
      <c r="C3" s="15"/>
      <c r="D3" s="16"/>
      <c r="E3" s="13"/>
    </row>
    <row r="4" spans="1:5" ht="20.25" customHeight="1">
      <c r="A4" s="121">
        <v>1</v>
      </c>
      <c r="B4" s="120" t="s">
        <v>28</v>
      </c>
      <c r="C4" s="118"/>
      <c r="D4" s="119"/>
    </row>
    <row r="5" spans="1:5" s="18" customFormat="1" ht="60" customHeight="1">
      <c r="A5" s="594" t="s">
        <v>29</v>
      </c>
      <c r="B5" s="595"/>
      <c r="C5" s="595"/>
      <c r="D5" s="596"/>
    </row>
    <row r="6" spans="1:5" ht="21.75" customHeight="1">
      <c r="A6" s="19"/>
      <c r="B6" s="20"/>
      <c r="C6" s="597" t="s">
        <v>30</v>
      </c>
      <c r="D6" s="598"/>
    </row>
    <row r="7" spans="1:5" ht="21.75" customHeight="1">
      <c r="A7" s="19" t="s">
        <v>31</v>
      </c>
      <c r="B7" s="21" t="s">
        <v>32</v>
      </c>
      <c r="C7" s="22" t="s">
        <v>33</v>
      </c>
      <c r="D7" s="23" t="s">
        <v>34</v>
      </c>
    </row>
    <row r="8" spans="1:5" ht="21.75" customHeight="1">
      <c r="A8" s="19"/>
      <c r="B8" s="21" t="s">
        <v>35</v>
      </c>
      <c r="C8" s="24"/>
      <c r="D8" s="25"/>
    </row>
    <row r="9" spans="1:5" ht="21.75" customHeight="1">
      <c r="A9" s="19"/>
      <c r="B9" s="21" t="s">
        <v>767</v>
      </c>
      <c r="C9" s="24"/>
      <c r="D9" s="25"/>
    </row>
    <row r="10" spans="1:5" ht="21.75" customHeight="1">
      <c r="A10" s="19"/>
      <c r="B10" s="21" t="s">
        <v>532</v>
      </c>
      <c r="C10" s="24"/>
      <c r="D10" s="25"/>
    </row>
    <row r="11" spans="1:5" ht="21.75" customHeight="1">
      <c r="A11" s="19"/>
      <c r="B11" s="21" t="s">
        <v>533</v>
      </c>
      <c r="C11" s="24"/>
      <c r="D11" s="25"/>
    </row>
    <row r="12" spans="1:5" ht="21.75" customHeight="1">
      <c r="A12" s="19"/>
      <c r="B12" s="21" t="s">
        <v>534</v>
      </c>
      <c r="C12" s="24"/>
      <c r="D12" s="25"/>
    </row>
    <row r="13" spans="1:5" ht="21.75" customHeight="1">
      <c r="A13" s="19"/>
      <c r="B13" s="21" t="s">
        <v>768</v>
      </c>
      <c r="C13" s="24"/>
      <c r="D13" s="25"/>
    </row>
    <row r="14" spans="1:5" ht="21.75" customHeight="1">
      <c r="A14" s="19"/>
      <c r="B14" s="21" t="s">
        <v>526</v>
      </c>
      <c r="C14" s="24"/>
      <c r="D14" s="25"/>
    </row>
    <row r="15" spans="1:5" ht="21.75" customHeight="1">
      <c r="A15" s="19"/>
      <c r="B15" s="21" t="s">
        <v>527</v>
      </c>
      <c r="C15" s="24"/>
      <c r="D15" s="25"/>
    </row>
    <row r="16" spans="1:5" ht="21.75" customHeight="1">
      <c r="A16" s="19"/>
      <c r="B16" s="21" t="s">
        <v>528</v>
      </c>
      <c r="C16" s="24"/>
      <c r="D16" s="25"/>
    </row>
    <row r="17" spans="1:5" ht="21.75" customHeight="1">
      <c r="A17" s="19"/>
      <c r="B17" s="21" t="s">
        <v>529</v>
      </c>
      <c r="C17" s="24"/>
      <c r="D17" s="25"/>
    </row>
    <row r="18" spans="1:5" ht="21.75" customHeight="1">
      <c r="A18" s="19"/>
      <c r="B18" s="21" t="s">
        <v>530</v>
      </c>
      <c r="C18" s="24"/>
      <c r="D18" s="25"/>
    </row>
    <row r="19" spans="1:5" ht="21.75" customHeight="1">
      <c r="A19" s="19" t="s">
        <v>36</v>
      </c>
      <c r="B19" s="21" t="s">
        <v>37</v>
      </c>
      <c r="C19" s="24"/>
      <c r="D19" s="25"/>
    </row>
    <row r="20" spans="1:5" ht="21.75" customHeight="1" thickBot="1">
      <c r="A20" s="26" t="s">
        <v>38</v>
      </c>
      <c r="B20" s="27" t="s">
        <v>39</v>
      </c>
      <c r="C20" s="28"/>
      <c r="D20" s="29"/>
    </row>
    <row r="21" spans="1:5" ht="12" customHeight="1" thickBot="1">
      <c r="A21" s="30"/>
      <c r="B21" s="31"/>
      <c r="C21" s="17"/>
      <c r="D21" s="13"/>
    </row>
    <row r="22" spans="1:5" ht="21.75" customHeight="1">
      <c r="A22" s="32">
        <v>2</v>
      </c>
      <c r="B22" s="33" t="s">
        <v>40</v>
      </c>
      <c r="C22" s="34"/>
      <c r="D22" s="35"/>
    </row>
    <row r="23" spans="1:5" s="18" customFormat="1" ht="150" customHeight="1">
      <c r="A23" s="599" t="s">
        <v>418</v>
      </c>
      <c r="B23" s="600"/>
      <c r="C23" s="600"/>
      <c r="D23" s="601"/>
    </row>
    <row r="24" spans="1:5" ht="21.75" customHeight="1">
      <c r="A24" s="19"/>
      <c r="B24" s="20"/>
      <c r="C24" s="597" t="s">
        <v>30</v>
      </c>
      <c r="D24" s="598"/>
    </row>
    <row r="25" spans="1:5" s="279" customFormat="1" ht="18" customHeight="1">
      <c r="A25" s="19" t="s">
        <v>310</v>
      </c>
      <c r="B25" s="135" t="s">
        <v>311</v>
      </c>
      <c r="C25" s="37" t="s">
        <v>33</v>
      </c>
      <c r="D25" s="38" t="s">
        <v>34</v>
      </c>
      <c r="E25" s="130"/>
    </row>
    <row r="26" spans="1:5" s="284" customFormat="1" ht="22.5" customHeight="1">
      <c r="A26" s="280" t="s">
        <v>312</v>
      </c>
      <c r="B26" s="281" t="s">
        <v>313</v>
      </c>
      <c r="C26" s="134"/>
      <c r="D26" s="282"/>
      <c r="E26" s="283"/>
    </row>
    <row r="27" spans="1:5" s="284" customFormat="1" ht="22.5" customHeight="1">
      <c r="A27" s="280" t="s">
        <v>314</v>
      </c>
      <c r="B27" s="281" t="s">
        <v>315</v>
      </c>
      <c r="C27" s="134"/>
      <c r="D27" s="282"/>
      <c r="E27" s="283"/>
    </row>
    <row r="28" spans="1:5" s="130" customFormat="1" ht="18" customHeight="1">
      <c r="A28" s="19" t="s">
        <v>316</v>
      </c>
      <c r="B28" s="591" t="s">
        <v>317</v>
      </c>
      <c r="C28" s="591"/>
      <c r="D28" s="592"/>
    </row>
    <row r="29" spans="1:5" s="18" customFormat="1" ht="22.5" customHeight="1">
      <c r="A29" s="39" t="s">
        <v>41</v>
      </c>
      <c r="B29" s="36" t="s">
        <v>42</v>
      </c>
      <c r="C29" s="40"/>
      <c r="D29" s="41"/>
    </row>
    <row r="30" spans="1:5" s="18" customFormat="1" ht="22.5" customHeight="1">
      <c r="A30" s="39" t="s">
        <v>43</v>
      </c>
      <c r="B30" s="36" t="s">
        <v>44</v>
      </c>
      <c r="C30" s="40"/>
      <c r="D30" s="41"/>
    </row>
    <row r="31" spans="1:5" s="18" customFormat="1" ht="22.5" customHeight="1">
      <c r="A31" s="39" t="s">
        <v>45</v>
      </c>
      <c r="B31" s="36" t="s">
        <v>46</v>
      </c>
      <c r="C31" s="40"/>
      <c r="D31" s="41"/>
    </row>
    <row r="32" spans="1:5" s="18" customFormat="1" ht="22.5" customHeight="1">
      <c r="A32" s="39" t="s">
        <v>47</v>
      </c>
      <c r="B32" s="36" t="s">
        <v>48</v>
      </c>
      <c r="C32" s="40"/>
      <c r="D32" s="41"/>
    </row>
    <row r="33" spans="1:4" s="18" customFormat="1" ht="22.5" customHeight="1">
      <c r="A33" s="39" t="s">
        <v>49</v>
      </c>
      <c r="B33" s="36" t="s">
        <v>785</v>
      </c>
      <c r="C33" s="40"/>
      <c r="D33" s="41"/>
    </row>
    <row r="34" spans="1:4" s="18" customFormat="1" ht="22.5" customHeight="1">
      <c r="A34" s="39" t="s">
        <v>50</v>
      </c>
      <c r="B34" s="36" t="s">
        <v>51</v>
      </c>
      <c r="C34" s="40"/>
      <c r="D34" s="41"/>
    </row>
    <row r="35" spans="1:4" s="18" customFormat="1" ht="22.5" customHeight="1">
      <c r="A35" s="39" t="s">
        <v>52</v>
      </c>
      <c r="B35" s="36" t="s">
        <v>53</v>
      </c>
      <c r="C35" s="40"/>
      <c r="D35" s="41"/>
    </row>
    <row r="36" spans="1:4" s="18" customFormat="1" ht="22.5" customHeight="1">
      <c r="A36" s="39" t="s">
        <v>54</v>
      </c>
      <c r="B36" s="36" t="s">
        <v>55</v>
      </c>
      <c r="C36" s="40"/>
      <c r="D36" s="41"/>
    </row>
    <row r="37" spans="1:4" s="18" customFormat="1" ht="18" customHeight="1">
      <c r="A37" s="42" t="s">
        <v>38</v>
      </c>
      <c r="B37" s="591" t="s">
        <v>56</v>
      </c>
      <c r="C37" s="591"/>
      <c r="D37" s="592"/>
    </row>
    <row r="38" spans="1:4" s="18" customFormat="1" ht="23.25" customHeight="1">
      <c r="A38" s="39" t="s">
        <v>41</v>
      </c>
      <c r="B38" s="36" t="s">
        <v>57</v>
      </c>
      <c r="C38" s="40"/>
      <c r="D38" s="41"/>
    </row>
    <row r="39" spans="1:4" s="18" customFormat="1" ht="22.5" customHeight="1">
      <c r="A39" s="42" t="s">
        <v>72</v>
      </c>
      <c r="B39" s="591" t="s">
        <v>58</v>
      </c>
      <c r="C39" s="591"/>
      <c r="D39" s="592"/>
    </row>
    <row r="40" spans="1:4" s="18" customFormat="1" ht="22.5" customHeight="1">
      <c r="A40" s="39" t="s">
        <v>41</v>
      </c>
      <c r="B40" s="36" t="s">
        <v>59</v>
      </c>
      <c r="C40" s="40"/>
      <c r="D40" s="41"/>
    </row>
    <row r="41" spans="1:4" s="18" customFormat="1" ht="22.5" customHeight="1">
      <c r="A41" s="39" t="s">
        <v>43</v>
      </c>
      <c r="B41" s="36" t="s">
        <v>786</v>
      </c>
      <c r="C41" s="40"/>
      <c r="D41" s="41"/>
    </row>
    <row r="42" spans="1:4" s="18" customFormat="1" ht="22.5" customHeight="1">
      <c r="A42" s="39" t="s">
        <v>45</v>
      </c>
      <c r="B42" s="36" t="s">
        <v>182</v>
      </c>
      <c r="C42" s="40"/>
      <c r="D42" s="41"/>
    </row>
    <row r="43" spans="1:4" s="18" customFormat="1" ht="22.5" customHeight="1">
      <c r="A43" s="39" t="s">
        <v>47</v>
      </c>
      <c r="B43" s="36" t="s">
        <v>60</v>
      </c>
      <c r="C43" s="40"/>
      <c r="D43" s="41"/>
    </row>
    <row r="44" spans="1:4" s="18" customFormat="1" ht="22.5" customHeight="1">
      <c r="A44" s="39" t="s">
        <v>49</v>
      </c>
      <c r="B44" s="36" t="s">
        <v>184</v>
      </c>
      <c r="C44" s="40"/>
      <c r="D44" s="41"/>
    </row>
    <row r="45" spans="1:4" s="18" customFormat="1" ht="22.5" customHeight="1">
      <c r="A45" s="39" t="s">
        <v>50</v>
      </c>
      <c r="B45" s="36" t="s">
        <v>61</v>
      </c>
      <c r="C45" s="40"/>
      <c r="D45" s="41"/>
    </row>
    <row r="46" spans="1:4" s="122" customFormat="1" ht="22.5" customHeight="1">
      <c r="A46" s="127" t="s">
        <v>52</v>
      </c>
      <c r="B46" s="126" t="s">
        <v>185</v>
      </c>
      <c r="C46" s="124"/>
      <c r="D46" s="123"/>
    </row>
    <row r="47" spans="1:4" s="122" customFormat="1" ht="22.5" customHeight="1">
      <c r="A47" s="127" t="s">
        <v>54</v>
      </c>
      <c r="B47" s="126" t="s">
        <v>186</v>
      </c>
      <c r="C47" s="124"/>
      <c r="D47" s="123"/>
    </row>
    <row r="48" spans="1:4" s="122" customFormat="1" ht="22.5" customHeight="1">
      <c r="A48" s="127" t="s">
        <v>63</v>
      </c>
      <c r="B48" s="126" t="s">
        <v>187</v>
      </c>
      <c r="C48" s="124"/>
      <c r="D48" s="123"/>
    </row>
    <row r="49" spans="1:4" s="18" customFormat="1" ht="22.5" customHeight="1">
      <c r="A49" s="127" t="s">
        <v>65</v>
      </c>
      <c r="B49" s="36" t="s">
        <v>64</v>
      </c>
      <c r="C49" s="40"/>
      <c r="D49" s="41"/>
    </row>
    <row r="50" spans="1:4" s="18" customFormat="1" ht="22.5" customHeight="1">
      <c r="A50" s="127" t="s">
        <v>67</v>
      </c>
      <c r="B50" s="36" t="s">
        <v>66</v>
      </c>
      <c r="C50" s="40"/>
      <c r="D50" s="41"/>
    </row>
    <row r="51" spans="1:4" s="125" customFormat="1" ht="22.5" customHeight="1">
      <c r="A51" s="127" t="s">
        <v>68</v>
      </c>
      <c r="B51" s="131" t="s">
        <v>188</v>
      </c>
      <c r="C51" s="129"/>
      <c r="D51" s="128"/>
    </row>
    <row r="52" spans="1:4" s="18" customFormat="1" ht="22.5" customHeight="1">
      <c r="A52" s="127" t="s">
        <v>181</v>
      </c>
      <c r="B52" s="36" t="s">
        <v>178</v>
      </c>
      <c r="C52" s="40"/>
      <c r="D52" s="41"/>
    </row>
    <row r="53" spans="1:4" s="18" customFormat="1" ht="22.5" customHeight="1">
      <c r="A53" s="127" t="s">
        <v>190</v>
      </c>
      <c r="B53" s="36" t="s">
        <v>69</v>
      </c>
      <c r="C53" s="40"/>
      <c r="D53" s="41"/>
    </row>
    <row r="54" spans="1:4" s="18" customFormat="1" ht="22.5" customHeight="1">
      <c r="A54" s="39" t="s">
        <v>191</v>
      </c>
      <c r="B54" s="36" t="s">
        <v>70</v>
      </c>
      <c r="C54" s="40"/>
      <c r="D54" s="41"/>
    </row>
    <row r="55" spans="1:4" s="130" customFormat="1" ht="22.5" customHeight="1">
      <c r="A55" s="132" t="s">
        <v>192</v>
      </c>
      <c r="B55" s="135" t="s">
        <v>189</v>
      </c>
      <c r="C55" s="134"/>
      <c r="D55" s="133"/>
    </row>
    <row r="56" spans="1:4" s="18" customFormat="1" ht="22.5" customHeight="1">
      <c r="A56" s="39" t="s">
        <v>193</v>
      </c>
      <c r="B56" s="36" t="s">
        <v>71</v>
      </c>
      <c r="C56" s="40"/>
      <c r="D56" s="41"/>
    </row>
    <row r="57" spans="1:4" s="18" customFormat="1" ht="22.5" customHeight="1">
      <c r="A57" s="39" t="s">
        <v>194</v>
      </c>
      <c r="B57" s="36" t="s">
        <v>179</v>
      </c>
      <c r="C57" s="40"/>
      <c r="D57" s="41"/>
    </row>
    <row r="58" spans="1:4" s="18" customFormat="1" ht="22.5" customHeight="1">
      <c r="A58" s="42" t="s">
        <v>318</v>
      </c>
      <c r="B58" s="591" t="s">
        <v>73</v>
      </c>
      <c r="C58" s="591"/>
      <c r="D58" s="592"/>
    </row>
    <row r="59" spans="1:4" s="18" customFormat="1" ht="22.5" customHeight="1">
      <c r="A59" s="39" t="s">
        <v>41</v>
      </c>
      <c r="B59" s="36" t="s">
        <v>74</v>
      </c>
      <c r="C59" s="40"/>
      <c r="D59" s="41"/>
    </row>
    <row r="60" spans="1:4" s="18" customFormat="1" ht="22.5" customHeight="1">
      <c r="A60" s="39" t="s">
        <v>43</v>
      </c>
      <c r="B60" s="36" t="s">
        <v>75</v>
      </c>
      <c r="C60" s="40"/>
      <c r="D60" s="41"/>
    </row>
    <row r="61" spans="1:4" s="18" customFormat="1" ht="22.5" customHeight="1">
      <c r="A61" s="39" t="s">
        <v>45</v>
      </c>
      <c r="B61" s="36" t="s">
        <v>76</v>
      </c>
      <c r="C61" s="40"/>
      <c r="D61" s="41"/>
    </row>
    <row r="62" spans="1:4" s="18" customFormat="1" ht="22.5" customHeight="1">
      <c r="A62" s="39" t="s">
        <v>47</v>
      </c>
      <c r="B62" s="36" t="s">
        <v>77</v>
      </c>
      <c r="C62" s="40"/>
      <c r="D62" s="41"/>
    </row>
    <row r="63" spans="1:4" s="18" customFormat="1" ht="22.5" customHeight="1">
      <c r="A63" s="39" t="s">
        <v>49</v>
      </c>
      <c r="B63" s="36" t="s">
        <v>78</v>
      </c>
      <c r="C63" s="40"/>
      <c r="D63" s="41"/>
    </row>
    <row r="64" spans="1:4" s="18" customFormat="1" ht="22.5" customHeight="1">
      <c r="A64" s="39" t="s">
        <v>50</v>
      </c>
      <c r="B64" s="36" t="s">
        <v>782</v>
      </c>
      <c r="C64" s="40"/>
      <c r="D64" s="41"/>
    </row>
    <row r="65" spans="1:4" s="18" customFormat="1" ht="22.5" customHeight="1">
      <c r="A65" s="39" t="s">
        <v>52</v>
      </c>
      <c r="B65" s="36" t="s">
        <v>79</v>
      </c>
      <c r="C65" s="40"/>
      <c r="D65" s="41"/>
    </row>
    <row r="66" spans="1:4" s="18" customFormat="1" ht="22.5" customHeight="1">
      <c r="A66" s="39" t="s">
        <v>54</v>
      </c>
      <c r="B66" s="36" t="s">
        <v>80</v>
      </c>
      <c r="C66" s="40"/>
      <c r="D66" s="41"/>
    </row>
    <row r="67" spans="1:4" s="18" customFormat="1" ht="22.5" customHeight="1">
      <c r="A67" s="39" t="s">
        <v>63</v>
      </c>
      <c r="B67" s="36" t="s">
        <v>180</v>
      </c>
      <c r="C67" s="40"/>
      <c r="D67" s="41"/>
    </row>
    <row r="68" spans="1:4" s="18" customFormat="1" ht="22.5" customHeight="1">
      <c r="A68" s="39" t="s">
        <v>65</v>
      </c>
      <c r="B68" s="36" t="s">
        <v>81</v>
      </c>
      <c r="C68" s="40"/>
      <c r="D68" s="41"/>
    </row>
    <row r="69" spans="1:4" s="18" customFormat="1" ht="22.5" customHeight="1">
      <c r="A69" s="39" t="s">
        <v>67</v>
      </c>
      <c r="B69" s="36" t="s">
        <v>62</v>
      </c>
      <c r="C69" s="40"/>
      <c r="D69" s="41"/>
    </row>
    <row r="70" spans="1:4" s="18" customFormat="1" ht="22.5" customHeight="1">
      <c r="A70" s="39" t="s">
        <v>68</v>
      </c>
      <c r="B70" s="36" t="s">
        <v>82</v>
      </c>
      <c r="C70" s="40"/>
      <c r="D70" s="41"/>
    </row>
    <row r="71" spans="1:4" s="279" customFormat="1" ht="22.5" customHeight="1">
      <c r="A71" s="132" t="s">
        <v>181</v>
      </c>
      <c r="B71" s="135" t="s">
        <v>415</v>
      </c>
      <c r="C71" s="134"/>
      <c r="D71" s="133"/>
    </row>
    <row r="72" spans="1:4" s="279" customFormat="1" ht="22.5" customHeight="1">
      <c r="A72" s="19" t="s">
        <v>776</v>
      </c>
      <c r="B72" s="591" t="s">
        <v>777</v>
      </c>
      <c r="C72" s="591"/>
      <c r="D72" s="592"/>
    </row>
    <row r="73" spans="1:4" s="279" customFormat="1" ht="22.5" customHeight="1">
      <c r="A73" s="132" t="s">
        <v>41</v>
      </c>
      <c r="B73" s="135" t="s">
        <v>778</v>
      </c>
      <c r="C73" s="134"/>
      <c r="D73" s="133"/>
    </row>
    <row r="74" spans="1:4" s="279" customFormat="1" ht="22.5" customHeight="1">
      <c r="A74" s="132" t="s">
        <v>43</v>
      </c>
      <c r="B74" s="135" t="s">
        <v>779</v>
      </c>
      <c r="C74" s="134"/>
      <c r="D74" s="133"/>
    </row>
    <row r="75" spans="1:4" s="279" customFormat="1" ht="22.5" customHeight="1">
      <c r="A75" s="132" t="s">
        <v>45</v>
      </c>
      <c r="B75" s="135" t="s">
        <v>780</v>
      </c>
      <c r="C75" s="134"/>
      <c r="D75" s="133"/>
    </row>
    <row r="76" spans="1:4" s="279" customFormat="1" ht="22.5" customHeight="1">
      <c r="A76" s="132" t="s">
        <v>47</v>
      </c>
      <c r="B76" s="135" t="s">
        <v>787</v>
      </c>
      <c r="C76" s="134"/>
      <c r="D76" s="133"/>
    </row>
    <row r="77" spans="1:4" s="279" customFormat="1" ht="22.5" customHeight="1">
      <c r="A77" s="132" t="s">
        <v>49</v>
      </c>
      <c r="B77" s="135" t="s">
        <v>781</v>
      </c>
      <c r="C77" s="134"/>
      <c r="D77" s="133"/>
    </row>
    <row r="78" spans="1:4" s="279" customFormat="1" ht="22.5" customHeight="1">
      <c r="A78" s="132" t="s">
        <v>50</v>
      </c>
      <c r="B78" s="589" t="s">
        <v>783</v>
      </c>
      <c r="C78" s="134"/>
      <c r="D78" s="133"/>
    </row>
    <row r="79" spans="1:4" s="279" customFormat="1" ht="22.5" customHeight="1">
      <c r="A79" s="132" t="s">
        <v>52</v>
      </c>
      <c r="B79" s="135" t="s">
        <v>415</v>
      </c>
      <c r="C79" s="134"/>
      <c r="D79" s="133"/>
    </row>
    <row r="80" spans="1:4" ht="22.5" customHeight="1" thickBot="1">
      <c r="A80" s="587" t="s">
        <v>54</v>
      </c>
      <c r="B80" s="590" t="s">
        <v>784</v>
      </c>
      <c r="C80" s="586"/>
      <c r="D80" s="588"/>
    </row>
  </sheetData>
  <sheetProtection selectLockedCells="1"/>
  <mergeCells count="11">
    <mergeCell ref="B72:D72"/>
    <mergeCell ref="B37:D37"/>
    <mergeCell ref="B39:D39"/>
    <mergeCell ref="B58:D58"/>
    <mergeCell ref="C1:D1"/>
    <mergeCell ref="A5:D5"/>
    <mergeCell ref="C6:D6"/>
    <mergeCell ref="A23:D23"/>
    <mergeCell ref="C24:D24"/>
    <mergeCell ref="A1:B2"/>
    <mergeCell ref="B28:D28"/>
  </mergeCells>
  <phoneticPr fontId="2"/>
  <dataValidations count="1">
    <dataValidation type="list" allowBlank="1" showInputMessage="1" showErrorMessage="1" sqref="C8:C20 C29:C36 C38 C40:C57 C26:C27 C59:C71 C73:C80">
      <formula1>"○"</formula1>
    </dataValidation>
  </dataValidations>
  <pageMargins left="0.7" right="0.7" top="0.75" bottom="0.75" header="0.3" footer="0.3"/>
  <pageSetup paperSize="9" scale="83" fitToHeight="0" orientation="portrait" r:id="rId1"/>
  <rowBreaks count="2" manualBreakCount="2">
    <brk id="21" max="3" man="1"/>
    <brk id="57"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R9" sqref="R9"/>
    </sheetView>
  </sheetViews>
  <sheetFormatPr defaultRowHeight="13.5"/>
  <cols>
    <col min="1" max="1" width="1.625" style="44" customWidth="1"/>
    <col min="2" max="2" width="20.625" style="44" customWidth="1"/>
    <col min="3" max="3" width="9" style="44"/>
    <col min="4" max="5" width="12.625" style="44" customWidth="1"/>
    <col min="6" max="6" width="8.625" style="216" customWidth="1"/>
    <col min="7" max="7" width="4.125" style="216" customWidth="1"/>
    <col min="8" max="8" width="8.625" style="44" customWidth="1"/>
    <col min="9" max="9" width="4.125" style="44" customWidth="1"/>
    <col min="10" max="10" width="16.75" style="44" customWidth="1"/>
    <col min="11" max="20" width="4.375" style="44" customWidth="1"/>
    <col min="21" max="21" width="1.625" style="44" customWidth="1"/>
    <col min="22" max="22" width="4" style="44" customWidth="1"/>
    <col min="23" max="23" width="9" style="44" hidden="1" customWidth="1"/>
    <col min="24" max="16384" width="9" style="44"/>
  </cols>
  <sheetData>
    <row r="1" spans="2:23" ht="29.25" customHeight="1">
      <c r="M1" s="630" t="s">
        <v>83</v>
      </c>
      <c r="N1" s="631"/>
      <c r="O1" s="631"/>
      <c r="P1" s="625"/>
      <c r="Q1" s="625"/>
      <c r="R1" s="625"/>
      <c r="S1" s="625"/>
      <c r="T1" s="625"/>
    </row>
    <row r="2" spans="2:23" ht="9.9499999999999993" customHeight="1">
      <c r="M2" s="45"/>
      <c r="N2" s="46"/>
      <c r="O2" s="46"/>
      <c r="P2" s="46"/>
      <c r="Q2" s="46"/>
      <c r="R2" s="46"/>
      <c r="S2" s="46"/>
      <c r="T2" s="46"/>
    </row>
    <row r="3" spans="2:23" ht="30" customHeight="1">
      <c r="B3" s="632" t="s">
        <v>84</v>
      </c>
      <c r="C3" s="632"/>
      <c r="D3" s="632"/>
      <c r="E3" s="632"/>
      <c r="F3" s="632"/>
      <c r="G3" s="632"/>
      <c r="H3" s="632"/>
      <c r="I3" s="632"/>
      <c r="J3" s="632"/>
      <c r="K3" s="632"/>
      <c r="L3" s="632"/>
      <c r="M3" s="632"/>
      <c r="N3" s="632"/>
      <c r="O3" s="632"/>
      <c r="P3" s="632"/>
      <c r="Q3" s="632"/>
      <c r="R3" s="632"/>
      <c r="S3" s="632"/>
      <c r="T3" s="632"/>
    </row>
    <row r="4" spans="2:23">
      <c r="J4" s="110"/>
      <c r="K4" s="110"/>
      <c r="L4" s="633" t="s">
        <v>85</v>
      </c>
      <c r="M4" s="633"/>
      <c r="N4" s="113">
        <v>7</v>
      </c>
      <c r="O4" s="114" t="s">
        <v>27</v>
      </c>
      <c r="P4" s="115" t="str">
        <f>IF(P9="","",MONTH(EOMONTH(DATE(SUM(2018+N9),P9,R9),-1)))</f>
        <v/>
      </c>
      <c r="Q4" s="114" t="s">
        <v>4</v>
      </c>
      <c r="R4" s="115" t="str">
        <f>IF(P4="","",20)</f>
        <v/>
      </c>
      <c r="S4" s="116" t="s">
        <v>86</v>
      </c>
      <c r="T4" s="117"/>
    </row>
    <row r="5" spans="2:23" ht="35.25" customHeight="1">
      <c r="B5" s="37" t="s">
        <v>87</v>
      </c>
      <c r="C5" s="634"/>
      <c r="D5" s="635"/>
      <c r="E5" s="635"/>
      <c r="F5" s="635"/>
      <c r="G5" s="635"/>
      <c r="H5" s="635"/>
      <c r="I5" s="636"/>
      <c r="J5" s="51" t="s">
        <v>88</v>
      </c>
      <c r="K5" s="51">
        <v>2</v>
      </c>
      <c r="L5" s="51">
        <v>2</v>
      </c>
      <c r="M5" s="224"/>
      <c r="N5" s="224"/>
      <c r="O5" s="224"/>
      <c r="P5" s="224"/>
      <c r="Q5" s="224"/>
      <c r="R5" s="224"/>
      <c r="S5" s="224"/>
      <c r="T5" s="224"/>
    </row>
    <row r="6" spans="2:23" ht="24.95" customHeight="1">
      <c r="B6" s="610" t="s">
        <v>89</v>
      </c>
      <c r="C6" s="618" t="s">
        <v>90</v>
      </c>
      <c r="D6" s="619"/>
      <c r="E6" s="52"/>
      <c r="F6" s="225"/>
      <c r="G6" s="225"/>
      <c r="H6" s="52"/>
      <c r="I6" s="52"/>
      <c r="J6" s="52"/>
      <c r="K6" s="52"/>
      <c r="L6" s="52"/>
      <c r="M6" s="52"/>
      <c r="N6" s="53"/>
      <c r="O6" s="46" t="s">
        <v>91</v>
      </c>
      <c r="P6" s="226"/>
      <c r="Q6" s="46" t="s">
        <v>92</v>
      </c>
      <c r="R6" s="226"/>
      <c r="S6" s="46" t="s">
        <v>92</v>
      </c>
      <c r="T6" s="227"/>
    </row>
    <row r="7" spans="2:23" ht="24.95" customHeight="1">
      <c r="B7" s="612"/>
      <c r="C7" s="54" t="s">
        <v>93</v>
      </c>
      <c r="D7" s="620"/>
      <c r="E7" s="620"/>
      <c r="F7" s="620"/>
      <c r="G7" s="620"/>
      <c r="H7" s="620"/>
      <c r="I7" s="620"/>
      <c r="J7" s="620"/>
      <c r="K7" s="620"/>
      <c r="L7" s="620"/>
      <c r="M7" s="620"/>
      <c r="N7" s="621"/>
      <c r="O7" s="55" t="s">
        <v>94</v>
      </c>
      <c r="P7" s="228"/>
      <c r="Q7" s="55" t="s">
        <v>92</v>
      </c>
      <c r="R7" s="228"/>
      <c r="S7" s="55" t="s">
        <v>92</v>
      </c>
      <c r="T7" s="229"/>
    </row>
    <row r="8" spans="2:23" ht="35.1" customHeight="1">
      <c r="B8" s="100" t="s">
        <v>95</v>
      </c>
      <c r="C8" s="622"/>
      <c r="D8" s="623"/>
      <c r="E8" s="623"/>
      <c r="F8" s="623"/>
      <c r="G8" s="623"/>
      <c r="H8" s="623"/>
      <c r="I8" s="624"/>
      <c r="J8" s="101" t="s">
        <v>147</v>
      </c>
      <c r="K8" s="626"/>
      <c r="L8" s="627"/>
      <c r="M8" s="627"/>
      <c r="N8" s="627"/>
      <c r="O8" s="627"/>
      <c r="P8" s="627"/>
      <c r="Q8" s="627"/>
      <c r="R8" s="627"/>
      <c r="S8" s="627"/>
      <c r="T8" s="628"/>
    </row>
    <row r="9" spans="2:23" ht="33" customHeight="1">
      <c r="B9" s="51" t="s">
        <v>148</v>
      </c>
      <c r="C9" s="625"/>
      <c r="D9" s="625"/>
      <c r="E9" s="625"/>
      <c r="F9" s="625"/>
      <c r="G9" s="625"/>
      <c r="H9" s="625"/>
      <c r="I9" s="625"/>
      <c r="J9" s="51" t="s">
        <v>149</v>
      </c>
      <c r="K9" s="57"/>
      <c r="L9" s="629" t="s">
        <v>99</v>
      </c>
      <c r="M9" s="629"/>
      <c r="N9" s="231">
        <v>7</v>
      </c>
      <c r="O9" s="58" t="s">
        <v>27</v>
      </c>
      <c r="P9" s="232"/>
      <c r="Q9" s="58" t="s">
        <v>4</v>
      </c>
      <c r="R9" s="103"/>
      <c r="S9" s="58" t="s">
        <v>98</v>
      </c>
      <c r="T9" s="60"/>
    </row>
    <row r="10" spans="2:23" ht="33" customHeight="1">
      <c r="B10" s="610" t="s">
        <v>294</v>
      </c>
      <c r="C10" s="604" t="s">
        <v>6</v>
      </c>
      <c r="D10" s="613"/>
      <c r="E10" s="605"/>
      <c r="F10" s="604" t="s">
        <v>196</v>
      </c>
      <c r="G10" s="605"/>
      <c r="H10" s="604" t="s">
        <v>96</v>
      </c>
      <c r="I10" s="605"/>
      <c r="J10" s="610" t="s">
        <v>150</v>
      </c>
      <c r="K10" s="614"/>
      <c r="L10" s="615"/>
      <c r="M10" s="615"/>
      <c r="N10" s="615"/>
      <c r="O10" s="615"/>
      <c r="P10" s="615"/>
      <c r="Q10" s="615"/>
      <c r="R10" s="615"/>
      <c r="S10" s="615"/>
      <c r="T10" s="616"/>
    </row>
    <row r="11" spans="2:23" ht="33" customHeight="1">
      <c r="B11" s="611"/>
      <c r="C11" s="606"/>
      <c r="D11" s="607"/>
      <c r="E11" s="608"/>
      <c r="F11" s="242"/>
      <c r="G11" s="230" t="s">
        <v>5</v>
      </c>
      <c r="H11" s="242"/>
      <c r="I11" s="56" t="s">
        <v>5</v>
      </c>
      <c r="J11" s="611"/>
      <c r="K11" s="57"/>
      <c r="L11" s="617"/>
      <c r="M11" s="617"/>
      <c r="N11" s="231"/>
      <c r="O11" s="58" t="s">
        <v>27</v>
      </c>
      <c r="P11" s="232"/>
      <c r="Q11" s="58" t="s">
        <v>4</v>
      </c>
      <c r="R11" s="59">
        <v>1</v>
      </c>
      <c r="S11" s="58" t="s">
        <v>98</v>
      </c>
      <c r="T11" s="60"/>
      <c r="U11" s="61"/>
      <c r="V11" s="61"/>
      <c r="W11" s="44" t="s">
        <v>97</v>
      </c>
    </row>
    <row r="12" spans="2:23" ht="33" customHeight="1">
      <c r="B12" s="611"/>
      <c r="C12" s="606"/>
      <c r="D12" s="607"/>
      <c r="E12" s="608"/>
      <c r="F12" s="242"/>
      <c r="G12" s="230" t="s">
        <v>5</v>
      </c>
      <c r="H12" s="242"/>
      <c r="I12" s="56" t="s">
        <v>5</v>
      </c>
      <c r="J12" s="611"/>
      <c r="K12" s="57"/>
      <c r="L12" s="617"/>
      <c r="M12" s="617"/>
      <c r="N12" s="231"/>
      <c r="O12" s="58" t="s">
        <v>27</v>
      </c>
      <c r="P12" s="232"/>
      <c r="Q12" s="58" t="s">
        <v>4</v>
      </c>
      <c r="R12" s="59">
        <v>1</v>
      </c>
      <c r="S12" s="58" t="s">
        <v>98</v>
      </c>
      <c r="T12" s="60"/>
      <c r="U12" s="61"/>
      <c r="V12" s="61"/>
      <c r="W12" s="44" t="s">
        <v>99</v>
      </c>
    </row>
    <row r="13" spans="2:23" ht="33" customHeight="1">
      <c r="B13" s="611"/>
      <c r="C13" s="606"/>
      <c r="D13" s="607"/>
      <c r="E13" s="608"/>
      <c r="F13" s="242"/>
      <c r="G13" s="230" t="s">
        <v>5</v>
      </c>
      <c r="H13" s="242"/>
      <c r="I13" s="56" t="s">
        <v>5</v>
      </c>
      <c r="J13" s="611"/>
      <c r="K13" s="57"/>
      <c r="L13" s="617"/>
      <c r="M13" s="617"/>
      <c r="N13" s="231"/>
      <c r="O13" s="58" t="s">
        <v>27</v>
      </c>
      <c r="P13" s="232"/>
      <c r="Q13" s="58" t="s">
        <v>4</v>
      </c>
      <c r="R13" s="59">
        <v>1</v>
      </c>
      <c r="S13" s="58" t="s">
        <v>98</v>
      </c>
      <c r="T13" s="60"/>
      <c r="U13" s="61"/>
      <c r="V13" s="61"/>
    </row>
    <row r="14" spans="2:23" ht="33" customHeight="1">
      <c r="B14" s="611"/>
      <c r="C14" s="606"/>
      <c r="D14" s="607"/>
      <c r="E14" s="608"/>
      <c r="F14" s="242"/>
      <c r="G14" s="230" t="s">
        <v>5</v>
      </c>
      <c r="H14" s="242"/>
      <c r="I14" s="56" t="s">
        <v>5</v>
      </c>
      <c r="J14" s="611"/>
      <c r="K14" s="57"/>
      <c r="L14" s="617"/>
      <c r="M14" s="617"/>
      <c r="N14" s="231"/>
      <c r="O14" s="58" t="s">
        <v>27</v>
      </c>
      <c r="P14" s="232"/>
      <c r="Q14" s="58" t="s">
        <v>4</v>
      </c>
      <c r="R14" s="59">
        <v>1</v>
      </c>
      <c r="S14" s="58" t="s">
        <v>98</v>
      </c>
      <c r="T14" s="60"/>
      <c r="U14" s="61"/>
      <c r="V14" s="61"/>
    </row>
    <row r="15" spans="2:23" ht="33" customHeight="1">
      <c r="B15" s="611"/>
      <c r="C15" s="606"/>
      <c r="D15" s="607"/>
      <c r="E15" s="608"/>
      <c r="F15" s="242"/>
      <c r="G15" s="230" t="s">
        <v>5</v>
      </c>
      <c r="H15" s="242"/>
      <c r="I15" s="56" t="s">
        <v>5</v>
      </c>
      <c r="J15" s="611"/>
      <c r="K15" s="57"/>
      <c r="L15" s="617"/>
      <c r="M15" s="617"/>
      <c r="N15" s="231"/>
      <c r="O15" s="58" t="s">
        <v>27</v>
      </c>
      <c r="P15" s="232"/>
      <c r="Q15" s="58" t="s">
        <v>4</v>
      </c>
      <c r="R15" s="59">
        <v>1</v>
      </c>
      <c r="S15" s="58" t="s">
        <v>98</v>
      </c>
      <c r="T15" s="60"/>
      <c r="U15" s="61"/>
      <c r="V15" s="61"/>
    </row>
    <row r="16" spans="2:23" ht="33" customHeight="1">
      <c r="B16" s="612"/>
      <c r="C16" s="606"/>
      <c r="D16" s="607"/>
      <c r="E16" s="608"/>
      <c r="F16" s="242"/>
      <c r="G16" s="230" t="s">
        <v>5</v>
      </c>
      <c r="H16" s="242"/>
      <c r="I16" s="56" t="s">
        <v>5</v>
      </c>
      <c r="J16" s="612"/>
      <c r="K16" s="57"/>
      <c r="L16" s="617"/>
      <c r="M16" s="617"/>
      <c r="N16" s="231"/>
      <c r="O16" s="58" t="s">
        <v>27</v>
      </c>
      <c r="P16" s="232"/>
      <c r="Q16" s="58" t="s">
        <v>4</v>
      </c>
      <c r="R16" s="59">
        <v>1</v>
      </c>
      <c r="S16" s="58" t="s">
        <v>98</v>
      </c>
      <c r="T16" s="60"/>
      <c r="U16" s="61"/>
      <c r="V16" s="61"/>
    </row>
    <row r="17" spans="1:22" ht="33" customHeight="1">
      <c r="B17" s="51" t="s">
        <v>100</v>
      </c>
      <c r="C17" s="603"/>
      <c r="D17" s="603"/>
      <c r="E17" s="603"/>
      <c r="F17" s="603"/>
      <c r="G17" s="603"/>
      <c r="H17" s="603"/>
      <c r="I17" s="603"/>
      <c r="J17" s="37" t="s">
        <v>101</v>
      </c>
      <c r="K17" s="603"/>
      <c r="L17" s="603"/>
      <c r="M17" s="603"/>
      <c r="N17" s="603"/>
      <c r="O17" s="603"/>
      <c r="P17" s="603"/>
      <c r="Q17" s="603"/>
      <c r="R17" s="603"/>
      <c r="S17" s="603"/>
      <c r="T17" s="603"/>
      <c r="U17" s="61"/>
      <c r="V17" s="61"/>
    </row>
    <row r="18" spans="1:22" ht="20.100000000000001" customHeight="1">
      <c r="B18" s="62" t="s">
        <v>143</v>
      </c>
      <c r="C18" s="63"/>
      <c r="D18" s="63"/>
      <c r="E18" s="63"/>
      <c r="F18" s="233"/>
      <c r="G18" s="233"/>
      <c r="H18" s="63"/>
      <c r="I18" s="63"/>
      <c r="J18" s="63"/>
      <c r="K18" s="63"/>
      <c r="L18" s="73"/>
      <c r="M18" s="63"/>
      <c r="N18" s="63"/>
      <c r="O18" s="63"/>
      <c r="P18" s="63"/>
      <c r="Q18" s="63"/>
      <c r="R18" s="63"/>
      <c r="S18" s="63"/>
      <c r="T18" s="63"/>
      <c r="U18" s="63"/>
      <c r="V18" s="63"/>
    </row>
    <row r="19" spans="1:22" ht="20.100000000000001" customHeight="1">
      <c r="B19" s="234"/>
      <c r="C19" s="65" t="s">
        <v>144</v>
      </c>
      <c r="D19" s="63"/>
      <c r="E19" s="63"/>
      <c r="F19" s="233"/>
      <c r="G19" s="233"/>
      <c r="H19" s="63"/>
      <c r="I19" s="63"/>
      <c r="J19" s="609" t="s">
        <v>145</v>
      </c>
      <c r="K19" s="609"/>
      <c r="L19" s="609"/>
      <c r="M19" s="609"/>
      <c r="N19" s="609"/>
      <c r="O19" s="63"/>
      <c r="P19" s="63"/>
      <c r="Q19" s="63"/>
      <c r="T19" s="63"/>
      <c r="U19" s="63"/>
      <c r="V19" s="63"/>
    </row>
    <row r="20" spans="1:22" ht="5.0999999999999996" customHeight="1">
      <c r="B20" s="65"/>
      <c r="C20" s="65"/>
      <c r="D20" s="63"/>
      <c r="E20" s="63"/>
      <c r="F20" s="233"/>
      <c r="G20" s="233"/>
      <c r="H20" s="63"/>
      <c r="I20" s="63"/>
      <c r="J20" s="609"/>
      <c r="K20" s="609"/>
      <c r="L20" s="609"/>
      <c r="M20" s="609"/>
      <c r="N20" s="609"/>
      <c r="O20" s="63"/>
      <c r="P20" s="63"/>
      <c r="Q20" s="63"/>
      <c r="T20" s="63"/>
      <c r="U20" s="63"/>
      <c r="V20" s="63"/>
    </row>
    <row r="21" spans="1:22" ht="20.100000000000001" customHeight="1">
      <c r="B21" s="102"/>
      <c r="C21" s="65" t="s">
        <v>146</v>
      </c>
      <c r="D21" s="65"/>
      <c r="E21" s="63"/>
      <c r="F21" s="233"/>
      <c r="G21" s="233"/>
      <c r="H21" s="63"/>
      <c r="I21" s="63"/>
      <c r="J21" s="609"/>
      <c r="K21" s="609"/>
      <c r="L21" s="609"/>
      <c r="M21" s="609"/>
      <c r="N21" s="609"/>
      <c r="O21" s="63"/>
      <c r="P21" s="63"/>
      <c r="Q21" s="63"/>
      <c r="T21" s="63"/>
      <c r="U21" s="63"/>
      <c r="V21" s="63"/>
    </row>
    <row r="22" spans="1:22" ht="5.0999999999999996" customHeight="1">
      <c r="B22" s="65"/>
      <c r="C22" s="65"/>
      <c r="D22" s="65"/>
      <c r="E22" s="63"/>
      <c r="F22" s="233"/>
      <c r="G22" s="233"/>
      <c r="H22" s="63"/>
      <c r="I22" s="63"/>
      <c r="J22" s="64"/>
      <c r="K22" s="63"/>
      <c r="L22" s="63"/>
      <c r="M22" s="63"/>
      <c r="N22" s="63"/>
      <c r="O22" s="63"/>
      <c r="P22" s="63"/>
      <c r="Q22" s="63"/>
      <c r="R22" s="63"/>
      <c r="S22" s="63"/>
      <c r="T22" s="63"/>
    </row>
    <row r="24" spans="1:22" ht="18" customHeight="1">
      <c r="A24" s="66" t="s">
        <v>102</v>
      </c>
      <c r="K24" s="67" t="s">
        <v>103</v>
      </c>
      <c r="L24" s="637" t="s">
        <v>99</v>
      </c>
      <c r="M24" s="637"/>
      <c r="N24" s="47"/>
      <c r="O24" s="48" t="s">
        <v>27</v>
      </c>
      <c r="P24" s="49"/>
      <c r="Q24" s="48" t="s">
        <v>4</v>
      </c>
      <c r="R24" s="49"/>
      <c r="S24" s="50" t="s">
        <v>104</v>
      </c>
    </row>
    <row r="25" spans="1:22" ht="38.25" customHeight="1">
      <c r="A25" s="647" t="s">
        <v>105</v>
      </c>
      <c r="B25" s="647"/>
      <c r="C25" s="647"/>
      <c r="D25" s="647"/>
      <c r="E25" s="631" t="s">
        <v>106</v>
      </c>
      <c r="F25" s="631"/>
      <c r="G25" s="631"/>
      <c r="H25" s="631"/>
      <c r="I25" s="631"/>
      <c r="J25" s="631"/>
      <c r="K25" s="631" t="s">
        <v>107</v>
      </c>
      <c r="L25" s="631"/>
      <c r="M25" s="631"/>
      <c r="N25" s="631"/>
      <c r="O25" s="631"/>
      <c r="P25" s="631"/>
      <c r="Q25" s="631"/>
      <c r="R25" s="631"/>
      <c r="S25" s="631"/>
      <c r="T25" s="631"/>
    </row>
    <row r="26" spans="1:22" ht="129.75" customHeight="1">
      <c r="A26" s="638"/>
      <c r="B26" s="639"/>
      <c r="C26" s="639"/>
      <c r="D26" s="640"/>
      <c r="E26" s="648"/>
      <c r="F26" s="649"/>
      <c r="G26" s="649"/>
      <c r="H26" s="649"/>
      <c r="I26" s="649"/>
      <c r="J26" s="650"/>
      <c r="K26" s="648"/>
      <c r="L26" s="649"/>
      <c r="M26" s="649"/>
      <c r="N26" s="649"/>
      <c r="O26" s="649"/>
      <c r="P26" s="649"/>
      <c r="Q26" s="649"/>
      <c r="R26" s="649"/>
      <c r="S26" s="649"/>
      <c r="T26" s="650"/>
    </row>
    <row r="27" spans="1:22">
      <c r="A27" s="641"/>
      <c r="B27" s="642"/>
      <c r="C27" s="642"/>
      <c r="D27" s="643"/>
      <c r="E27" s="651"/>
      <c r="F27" s="652"/>
      <c r="G27" s="652"/>
      <c r="H27" s="652"/>
      <c r="I27" s="652"/>
      <c r="J27" s="653"/>
      <c r="K27" s="651"/>
      <c r="L27" s="652"/>
      <c r="M27" s="652"/>
      <c r="N27" s="652"/>
      <c r="O27" s="652"/>
      <c r="P27" s="652"/>
      <c r="Q27" s="652"/>
      <c r="R27" s="652"/>
      <c r="S27" s="652"/>
      <c r="T27" s="653"/>
    </row>
    <row r="28" spans="1:22">
      <c r="A28" s="641"/>
      <c r="B28" s="642"/>
      <c r="C28" s="642"/>
      <c r="D28" s="643"/>
      <c r="E28" s="651"/>
      <c r="F28" s="652"/>
      <c r="G28" s="652"/>
      <c r="H28" s="652"/>
      <c r="I28" s="652"/>
      <c r="J28" s="653"/>
      <c r="K28" s="651"/>
      <c r="L28" s="652"/>
      <c r="M28" s="652"/>
      <c r="N28" s="652"/>
      <c r="O28" s="652"/>
      <c r="P28" s="652"/>
      <c r="Q28" s="652"/>
      <c r="R28" s="652"/>
      <c r="S28" s="652"/>
      <c r="T28" s="653"/>
    </row>
    <row r="29" spans="1:22" ht="13.5" customHeight="1">
      <c r="A29" s="641"/>
      <c r="B29" s="642"/>
      <c r="C29" s="642"/>
      <c r="D29" s="643"/>
      <c r="E29" s="651"/>
      <c r="F29" s="652"/>
      <c r="G29" s="652"/>
      <c r="H29" s="652"/>
      <c r="I29" s="652"/>
      <c r="J29" s="653"/>
      <c r="K29" s="651"/>
      <c r="L29" s="652"/>
      <c r="M29" s="652"/>
      <c r="N29" s="652"/>
      <c r="O29" s="652"/>
      <c r="P29" s="652"/>
      <c r="Q29" s="652"/>
      <c r="R29" s="652"/>
      <c r="S29" s="652"/>
      <c r="T29" s="653"/>
    </row>
    <row r="30" spans="1:22">
      <c r="A30" s="641"/>
      <c r="B30" s="642"/>
      <c r="C30" s="642"/>
      <c r="D30" s="643"/>
      <c r="E30" s="651"/>
      <c r="F30" s="652"/>
      <c r="G30" s="652"/>
      <c r="H30" s="652"/>
      <c r="I30" s="652"/>
      <c r="J30" s="653"/>
      <c r="K30" s="651"/>
      <c r="L30" s="652"/>
      <c r="M30" s="652"/>
      <c r="N30" s="652"/>
      <c r="O30" s="652"/>
      <c r="P30" s="652"/>
      <c r="Q30" s="652"/>
      <c r="R30" s="652"/>
      <c r="S30" s="652"/>
      <c r="T30" s="653"/>
    </row>
    <row r="31" spans="1:22">
      <c r="A31" s="644"/>
      <c r="B31" s="645"/>
      <c r="C31" s="645"/>
      <c r="D31" s="646"/>
      <c r="E31" s="654"/>
      <c r="F31" s="655"/>
      <c r="G31" s="655"/>
      <c r="H31" s="655"/>
      <c r="I31" s="655"/>
      <c r="J31" s="656"/>
      <c r="K31" s="654"/>
      <c r="L31" s="655"/>
      <c r="M31" s="655"/>
      <c r="N31" s="655"/>
      <c r="O31" s="655"/>
      <c r="P31" s="655"/>
      <c r="Q31" s="655"/>
      <c r="R31" s="655"/>
      <c r="S31" s="655"/>
      <c r="T31" s="656"/>
    </row>
    <row r="32" spans="1:22">
      <c r="A32" s="68"/>
      <c r="B32" s="68"/>
      <c r="C32" s="68"/>
      <c r="D32" s="68"/>
      <c r="E32" s="68"/>
      <c r="F32" s="235"/>
      <c r="G32" s="235"/>
      <c r="H32" s="68"/>
      <c r="I32" s="68"/>
      <c r="J32" s="68"/>
      <c r="K32" s="68"/>
      <c r="L32" s="68"/>
      <c r="M32" s="68"/>
      <c r="N32" s="68"/>
      <c r="O32" s="68"/>
      <c r="P32" s="68"/>
      <c r="Q32" s="68"/>
      <c r="R32" s="68"/>
      <c r="S32" s="68"/>
      <c r="T32" s="68"/>
    </row>
    <row r="33" spans="1:20" ht="18" customHeight="1">
      <c r="A33" s="69" t="s">
        <v>108</v>
      </c>
      <c r="B33" s="69"/>
      <c r="C33" s="69"/>
      <c r="D33" s="69"/>
      <c r="E33" s="68"/>
      <c r="F33" s="235"/>
      <c r="G33" s="235"/>
      <c r="H33" s="68"/>
      <c r="I33" s="68"/>
      <c r="J33" s="68"/>
      <c r="K33" s="68"/>
      <c r="L33" s="68"/>
      <c r="M33" s="68"/>
      <c r="N33" s="68"/>
      <c r="O33" s="68"/>
      <c r="P33" s="68"/>
      <c r="Q33" s="68"/>
      <c r="R33" s="68"/>
      <c r="S33" s="68"/>
      <c r="T33" s="68"/>
    </row>
    <row r="34" spans="1:20">
      <c r="A34" s="638"/>
      <c r="B34" s="639"/>
      <c r="C34" s="639"/>
      <c r="D34" s="639"/>
      <c r="E34" s="639"/>
      <c r="F34" s="639"/>
      <c r="G34" s="639"/>
      <c r="H34" s="639"/>
      <c r="I34" s="639"/>
      <c r="J34" s="639"/>
      <c r="K34" s="639"/>
      <c r="L34" s="639"/>
      <c r="M34" s="639"/>
      <c r="N34" s="639"/>
      <c r="O34" s="639"/>
      <c r="P34" s="639"/>
      <c r="Q34" s="639"/>
      <c r="R34" s="639"/>
      <c r="S34" s="639"/>
      <c r="T34" s="640"/>
    </row>
    <row r="35" spans="1:20">
      <c r="A35" s="641"/>
      <c r="B35" s="642"/>
      <c r="C35" s="642"/>
      <c r="D35" s="642"/>
      <c r="E35" s="642"/>
      <c r="F35" s="642"/>
      <c r="G35" s="642"/>
      <c r="H35" s="642"/>
      <c r="I35" s="642"/>
      <c r="J35" s="642"/>
      <c r="K35" s="642"/>
      <c r="L35" s="642"/>
      <c r="M35" s="642"/>
      <c r="N35" s="642"/>
      <c r="O35" s="642"/>
      <c r="P35" s="642"/>
      <c r="Q35" s="642"/>
      <c r="R35" s="642"/>
      <c r="S35" s="642"/>
      <c r="T35" s="643"/>
    </row>
    <row r="36" spans="1:20">
      <c r="A36" s="641"/>
      <c r="B36" s="642"/>
      <c r="C36" s="642"/>
      <c r="D36" s="642"/>
      <c r="E36" s="642"/>
      <c r="F36" s="642"/>
      <c r="G36" s="642"/>
      <c r="H36" s="642"/>
      <c r="I36" s="642"/>
      <c r="J36" s="642"/>
      <c r="K36" s="642"/>
      <c r="L36" s="642"/>
      <c r="M36" s="642"/>
      <c r="N36" s="642"/>
      <c r="O36" s="642"/>
      <c r="P36" s="642"/>
      <c r="Q36" s="642"/>
      <c r="R36" s="642"/>
      <c r="S36" s="642"/>
      <c r="T36" s="643"/>
    </row>
    <row r="37" spans="1:20">
      <c r="A37" s="641"/>
      <c r="B37" s="642"/>
      <c r="C37" s="642"/>
      <c r="D37" s="642"/>
      <c r="E37" s="642"/>
      <c r="F37" s="642"/>
      <c r="G37" s="642"/>
      <c r="H37" s="642"/>
      <c r="I37" s="642"/>
      <c r="J37" s="642"/>
      <c r="K37" s="642"/>
      <c r="L37" s="642"/>
      <c r="M37" s="642"/>
      <c r="N37" s="642"/>
      <c r="O37" s="642"/>
      <c r="P37" s="642"/>
      <c r="Q37" s="642"/>
      <c r="R37" s="642"/>
      <c r="S37" s="642"/>
      <c r="T37" s="643"/>
    </row>
    <row r="38" spans="1:20">
      <c r="A38" s="641"/>
      <c r="B38" s="642"/>
      <c r="C38" s="642"/>
      <c r="D38" s="642"/>
      <c r="E38" s="642"/>
      <c r="F38" s="642"/>
      <c r="G38" s="642"/>
      <c r="H38" s="642"/>
      <c r="I38" s="642"/>
      <c r="J38" s="642"/>
      <c r="K38" s="642"/>
      <c r="L38" s="642"/>
      <c r="M38" s="642"/>
      <c r="N38" s="642"/>
      <c r="O38" s="642"/>
      <c r="P38" s="642"/>
      <c r="Q38" s="642"/>
      <c r="R38" s="642"/>
      <c r="S38" s="642"/>
      <c r="T38" s="643"/>
    </row>
    <row r="39" spans="1:20" ht="13.5" customHeight="1">
      <c r="A39" s="641"/>
      <c r="B39" s="642"/>
      <c r="C39" s="642"/>
      <c r="D39" s="642"/>
      <c r="E39" s="642"/>
      <c r="F39" s="642"/>
      <c r="G39" s="642"/>
      <c r="H39" s="642"/>
      <c r="I39" s="642"/>
      <c r="J39" s="642"/>
      <c r="K39" s="642"/>
      <c r="L39" s="642"/>
      <c r="M39" s="642"/>
      <c r="N39" s="642"/>
      <c r="O39" s="642"/>
      <c r="P39" s="642"/>
      <c r="Q39" s="642"/>
      <c r="R39" s="642"/>
      <c r="S39" s="642"/>
      <c r="T39" s="643"/>
    </row>
    <row r="40" spans="1:20">
      <c r="A40" s="641"/>
      <c r="B40" s="642"/>
      <c r="C40" s="642"/>
      <c r="D40" s="642"/>
      <c r="E40" s="642"/>
      <c r="F40" s="642"/>
      <c r="G40" s="642"/>
      <c r="H40" s="642"/>
      <c r="I40" s="642"/>
      <c r="J40" s="642"/>
      <c r="K40" s="642"/>
      <c r="L40" s="642"/>
      <c r="M40" s="642"/>
      <c r="N40" s="642"/>
      <c r="O40" s="642"/>
      <c r="P40" s="642"/>
      <c r="Q40" s="642"/>
      <c r="R40" s="642"/>
      <c r="S40" s="642"/>
      <c r="T40" s="643"/>
    </row>
    <row r="41" spans="1:20">
      <c r="A41" s="641"/>
      <c r="B41" s="642"/>
      <c r="C41" s="642"/>
      <c r="D41" s="642"/>
      <c r="E41" s="642"/>
      <c r="F41" s="642"/>
      <c r="G41" s="642"/>
      <c r="H41" s="642"/>
      <c r="I41" s="642"/>
      <c r="J41" s="642"/>
      <c r="K41" s="642"/>
      <c r="L41" s="642"/>
      <c r="M41" s="642"/>
      <c r="N41" s="642"/>
      <c r="O41" s="642"/>
      <c r="P41" s="642"/>
      <c r="Q41" s="642"/>
      <c r="R41" s="642"/>
      <c r="S41" s="642"/>
      <c r="T41" s="643"/>
    </row>
    <row r="42" spans="1:20">
      <c r="A42" s="641"/>
      <c r="B42" s="642"/>
      <c r="C42" s="642"/>
      <c r="D42" s="642"/>
      <c r="E42" s="642"/>
      <c r="F42" s="642"/>
      <c r="G42" s="642"/>
      <c r="H42" s="642"/>
      <c r="I42" s="642"/>
      <c r="J42" s="642"/>
      <c r="K42" s="642"/>
      <c r="L42" s="642"/>
      <c r="M42" s="642"/>
      <c r="N42" s="642"/>
      <c r="O42" s="642"/>
      <c r="P42" s="642"/>
      <c r="Q42" s="642"/>
      <c r="R42" s="642"/>
      <c r="S42" s="642"/>
      <c r="T42" s="643"/>
    </row>
    <row r="43" spans="1:20">
      <c r="A43" s="641"/>
      <c r="B43" s="642"/>
      <c r="C43" s="642"/>
      <c r="D43" s="642"/>
      <c r="E43" s="642"/>
      <c r="F43" s="642"/>
      <c r="G43" s="642"/>
      <c r="H43" s="642"/>
      <c r="I43" s="642"/>
      <c r="J43" s="642"/>
      <c r="K43" s="642"/>
      <c r="L43" s="642"/>
      <c r="M43" s="642"/>
      <c r="N43" s="642"/>
      <c r="O43" s="642"/>
      <c r="P43" s="642"/>
      <c r="Q43" s="642"/>
      <c r="R43" s="642"/>
      <c r="S43" s="642"/>
      <c r="T43" s="643"/>
    </row>
    <row r="44" spans="1:20">
      <c r="A44" s="641"/>
      <c r="B44" s="642"/>
      <c r="C44" s="642"/>
      <c r="D44" s="642"/>
      <c r="E44" s="642"/>
      <c r="F44" s="642"/>
      <c r="G44" s="642"/>
      <c r="H44" s="642"/>
      <c r="I44" s="642"/>
      <c r="J44" s="642"/>
      <c r="K44" s="642"/>
      <c r="L44" s="642"/>
      <c r="M44" s="642"/>
      <c r="N44" s="642"/>
      <c r="O44" s="642"/>
      <c r="P44" s="642"/>
      <c r="Q44" s="642"/>
      <c r="R44" s="642"/>
      <c r="S44" s="642"/>
      <c r="T44" s="643"/>
    </row>
    <row r="45" spans="1:20">
      <c r="A45" s="641"/>
      <c r="B45" s="642"/>
      <c r="C45" s="642"/>
      <c r="D45" s="642"/>
      <c r="E45" s="642"/>
      <c r="F45" s="642"/>
      <c r="G45" s="642"/>
      <c r="H45" s="642"/>
      <c r="I45" s="642"/>
      <c r="J45" s="642"/>
      <c r="K45" s="642"/>
      <c r="L45" s="642"/>
      <c r="M45" s="642"/>
      <c r="N45" s="642"/>
      <c r="O45" s="642"/>
      <c r="P45" s="642"/>
      <c r="Q45" s="642"/>
      <c r="R45" s="642"/>
      <c r="S45" s="642"/>
      <c r="T45" s="643"/>
    </row>
    <row r="46" spans="1:20">
      <c r="A46" s="641"/>
      <c r="B46" s="642"/>
      <c r="C46" s="642"/>
      <c r="D46" s="642"/>
      <c r="E46" s="642"/>
      <c r="F46" s="642"/>
      <c r="G46" s="642"/>
      <c r="H46" s="642"/>
      <c r="I46" s="642"/>
      <c r="J46" s="642"/>
      <c r="K46" s="642"/>
      <c r="L46" s="642"/>
      <c r="M46" s="642"/>
      <c r="N46" s="642"/>
      <c r="O46" s="642"/>
      <c r="P46" s="642"/>
      <c r="Q46" s="642"/>
      <c r="R46" s="642"/>
      <c r="S46" s="642"/>
      <c r="T46" s="643"/>
    </row>
    <row r="47" spans="1:20">
      <c r="A47" s="644"/>
      <c r="B47" s="645"/>
      <c r="C47" s="645"/>
      <c r="D47" s="645"/>
      <c r="E47" s="645"/>
      <c r="F47" s="645"/>
      <c r="G47" s="645"/>
      <c r="H47" s="645"/>
      <c r="I47" s="645"/>
      <c r="J47" s="645"/>
      <c r="K47" s="645"/>
      <c r="L47" s="645"/>
      <c r="M47" s="645"/>
      <c r="N47" s="645"/>
      <c r="O47" s="645"/>
      <c r="P47" s="645"/>
      <c r="Q47" s="645"/>
      <c r="R47" s="645"/>
      <c r="S47" s="645"/>
      <c r="T47" s="646"/>
    </row>
    <row r="49" spans="1:20">
      <c r="A49" s="70"/>
      <c r="B49" s="71"/>
      <c r="C49" s="71"/>
      <c r="D49" s="71"/>
      <c r="E49" s="71"/>
      <c r="F49" s="236"/>
      <c r="G49" s="236"/>
      <c r="H49" s="71"/>
      <c r="I49" s="71"/>
      <c r="J49" s="71"/>
      <c r="K49" s="71"/>
      <c r="L49" s="71"/>
      <c r="M49" s="71"/>
      <c r="N49" s="71"/>
      <c r="O49" s="71"/>
      <c r="P49" s="71"/>
      <c r="Q49" s="71"/>
      <c r="R49" s="71"/>
      <c r="S49" s="71"/>
      <c r="T49" s="71"/>
    </row>
    <row r="112" spans="3:3">
      <c r="C112" s="44" t="s">
        <v>0</v>
      </c>
    </row>
    <row r="113" spans="3:3">
      <c r="C113" s="44" t="s">
        <v>1</v>
      </c>
    </row>
    <row r="114" spans="3:3">
      <c r="C114" s="44" t="s">
        <v>2</v>
      </c>
    </row>
    <row r="115" spans="3:3">
      <c r="C115" s="44" t="s">
        <v>3</v>
      </c>
    </row>
    <row r="116" spans="3:3">
      <c r="C116" s="44" t="s">
        <v>109</v>
      </c>
    </row>
    <row r="117" spans="3:3">
      <c r="C117" s="44" t="s">
        <v>110</v>
      </c>
    </row>
    <row r="118" spans="3:3">
      <c r="C118" s="44" t="s">
        <v>307</v>
      </c>
    </row>
    <row r="119" spans="3:3" s="216" customFormat="1">
      <c r="C119" s="216" t="s">
        <v>308</v>
      </c>
    </row>
    <row r="120" spans="3:3" s="216" customFormat="1">
      <c r="C120" s="216" t="s">
        <v>309</v>
      </c>
    </row>
    <row r="121" spans="3:3">
      <c r="C121" s="44" t="s">
        <v>111</v>
      </c>
    </row>
    <row r="122" spans="3:3">
      <c r="C122" s="44" t="s">
        <v>112</v>
      </c>
    </row>
    <row r="123" spans="3:3">
      <c r="C123" s="44" t="s">
        <v>154</v>
      </c>
    </row>
    <row r="124" spans="3:3">
      <c r="C124" s="44" t="s">
        <v>113</v>
      </c>
    </row>
    <row r="125" spans="3:3">
      <c r="C125" s="44" t="s">
        <v>114</v>
      </c>
    </row>
    <row r="126" spans="3:3">
      <c r="C126" s="44" t="s">
        <v>115</v>
      </c>
    </row>
    <row r="127" spans="3:3">
      <c r="C127" s="44" t="s">
        <v>156</v>
      </c>
    </row>
    <row r="128" spans="3:3">
      <c r="C128" s="44" t="s">
        <v>155</v>
      </c>
    </row>
    <row r="129" spans="3:3">
      <c r="C129" s="44" t="s">
        <v>116</v>
      </c>
    </row>
    <row r="130" spans="3:3">
      <c r="C130" s="44" t="s">
        <v>117</v>
      </c>
    </row>
    <row r="131" spans="3:3">
      <c r="C131" s="44" t="s">
        <v>118</v>
      </c>
    </row>
    <row r="132" spans="3:3">
      <c r="C132" s="44" t="s">
        <v>119</v>
      </c>
    </row>
    <row r="133" spans="3:3">
      <c r="C133" s="44" t="s">
        <v>120</v>
      </c>
    </row>
    <row r="134" spans="3:3">
      <c r="C134" s="44" t="s">
        <v>121</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426" customWidth="1"/>
    <col min="2" max="2" width="5.625" style="427" customWidth="1"/>
    <col min="3" max="3" width="1.625" style="427" customWidth="1"/>
    <col min="4" max="4" width="7.625" style="426" customWidth="1"/>
    <col min="5" max="5" width="1.875" style="429" customWidth="1"/>
    <col min="6" max="6" width="7.625" style="426" customWidth="1"/>
    <col min="7" max="7" width="1.625" style="426" customWidth="1"/>
    <col min="8" max="8" width="8.625" style="427" customWidth="1"/>
    <col min="9" max="9" width="1.625" style="426" customWidth="1"/>
    <col min="10" max="10" width="7.625" style="426" customWidth="1"/>
    <col min="11" max="11" width="1.875" style="426" customWidth="1"/>
    <col min="12" max="12" width="7.625" style="426" customWidth="1"/>
    <col min="13" max="13" width="1.625" style="426" customWidth="1"/>
    <col min="14" max="14" width="8.125" style="426" hidden="1" customWidth="1"/>
    <col min="15" max="15" width="1.875" style="429" hidden="1" customWidth="1"/>
    <col min="16" max="16" width="8.125" style="426" hidden="1" customWidth="1"/>
    <col min="17" max="17" width="2.625" style="426" hidden="1" customWidth="1"/>
    <col min="18" max="18" width="7.625" style="426" customWidth="1"/>
    <col min="19" max="19" width="1.875" style="426" customWidth="1"/>
    <col min="20" max="20" width="7.625" style="426" customWidth="1"/>
    <col min="21" max="21" width="1.625" style="426" customWidth="1"/>
    <col min="22" max="22" width="8.625" style="426" customWidth="1"/>
    <col min="23" max="23" width="1.625" style="426" customWidth="1"/>
    <col min="24" max="24" width="7.625" style="426" customWidth="1"/>
    <col min="25" max="25" width="2.625" style="426" customWidth="1"/>
    <col min="26" max="26" width="7.625" style="426" customWidth="1"/>
    <col min="27" max="27" width="1.875" style="429" customWidth="1"/>
    <col min="28" max="28" width="7.625" style="426" customWidth="1"/>
    <col min="29" max="29" width="1.625" style="426" customWidth="1"/>
    <col min="30" max="30" width="8.625" style="426" customWidth="1"/>
    <col min="31" max="31" width="1.625" style="426" customWidth="1"/>
    <col min="32" max="32" width="7.625" style="426" customWidth="1"/>
    <col min="33" max="33" width="2.625" style="426" customWidth="1"/>
    <col min="34" max="34" width="7.625" style="426" customWidth="1"/>
    <col min="35" max="35" width="1.875" style="429" customWidth="1"/>
    <col min="36" max="36" width="7.625" style="426" customWidth="1"/>
    <col min="37" max="37" width="1.625" style="426" customWidth="1"/>
    <col min="38" max="38" width="8.625" style="426" customWidth="1"/>
    <col min="39" max="39" width="1.625" style="426" customWidth="1"/>
    <col min="40" max="40" width="7.625" style="426" customWidth="1"/>
    <col min="41" max="41" width="2.625" style="426" customWidth="1"/>
    <col min="42" max="43" width="9" style="426"/>
    <col min="44" max="44" width="5.625" style="426" customWidth="1"/>
    <col min="45" max="16384" width="9" style="426"/>
  </cols>
  <sheetData>
    <row r="1" spans="2:44" ht="15" customHeight="1">
      <c r="B1" s="577" t="s">
        <v>766</v>
      </c>
      <c r="C1" s="575"/>
      <c r="D1" s="575"/>
      <c r="E1" s="574"/>
      <c r="H1" s="576"/>
      <c r="J1" s="576"/>
      <c r="M1" s="428"/>
      <c r="O1" s="427"/>
      <c r="V1" s="659"/>
      <c r="W1" s="659"/>
      <c r="X1" s="659"/>
    </row>
    <row r="2" spans="2:44" ht="7.5" customHeight="1">
      <c r="B2" s="430"/>
      <c r="C2" s="430"/>
      <c r="D2" s="430"/>
      <c r="E2" s="425"/>
      <c r="M2" s="428"/>
      <c r="O2" s="427"/>
      <c r="V2" s="427"/>
      <c r="W2" s="427"/>
      <c r="X2" s="427"/>
    </row>
    <row r="3" spans="2:44" ht="7.5" customHeight="1">
      <c r="B3" s="430"/>
      <c r="C3" s="431"/>
      <c r="D3" s="431"/>
      <c r="E3" s="432"/>
      <c r="F3" s="433"/>
      <c r="G3" s="433"/>
      <c r="H3" s="434"/>
      <c r="I3" s="435"/>
      <c r="J3" s="435"/>
      <c r="K3" s="436"/>
      <c r="L3" s="437"/>
      <c r="M3" s="437"/>
      <c r="O3" s="427"/>
      <c r="V3" s="427"/>
      <c r="W3" s="427"/>
      <c r="X3" s="427"/>
    </row>
    <row r="4" spans="2:44" ht="15" customHeight="1">
      <c r="B4" s="430"/>
      <c r="C4" s="431"/>
      <c r="D4" s="660" t="s">
        <v>556</v>
      </c>
      <c r="E4" s="660"/>
      <c r="F4" s="660"/>
      <c r="G4" s="433"/>
      <c r="H4" s="434"/>
      <c r="I4" s="435"/>
      <c r="J4" s="661" t="s">
        <v>557</v>
      </c>
      <c r="K4" s="661"/>
      <c r="L4" s="661"/>
      <c r="M4" s="437"/>
      <c r="O4" s="427"/>
      <c r="V4" s="427"/>
      <c r="W4" s="427"/>
      <c r="X4" s="427"/>
    </row>
    <row r="5" spans="2:44" ht="15" customHeight="1">
      <c r="B5" s="430"/>
      <c r="C5" s="431"/>
      <c r="D5" s="438" t="s">
        <v>558</v>
      </c>
      <c r="E5" s="439"/>
      <c r="F5" s="438" t="s">
        <v>559</v>
      </c>
      <c r="G5" s="433"/>
      <c r="H5" s="440" t="s">
        <v>560</v>
      </c>
      <c r="I5" s="435"/>
      <c r="J5" s="441" t="s">
        <v>558</v>
      </c>
      <c r="K5" s="442"/>
      <c r="L5" s="441" t="s">
        <v>559</v>
      </c>
      <c r="M5" s="437"/>
      <c r="O5" s="427"/>
      <c r="V5" s="427"/>
      <c r="W5" s="427"/>
      <c r="X5" s="427"/>
    </row>
    <row r="6" spans="2:44" ht="15" customHeight="1">
      <c r="B6" s="430"/>
      <c r="C6" s="431"/>
      <c r="D6" s="443"/>
      <c r="E6" s="444" t="s">
        <v>561</v>
      </c>
      <c r="F6" s="443"/>
      <c r="G6" s="433"/>
      <c r="H6" s="434"/>
      <c r="I6" s="435"/>
      <c r="J6" s="445">
        <f>F6</f>
        <v>0</v>
      </c>
      <c r="K6" s="446" t="s">
        <v>561</v>
      </c>
      <c r="L6" s="445">
        <f>D6</f>
        <v>0</v>
      </c>
      <c r="M6" s="437"/>
      <c r="O6" s="427"/>
      <c r="V6" s="427"/>
      <c r="W6" s="427"/>
      <c r="X6" s="427"/>
    </row>
    <row r="7" spans="2:44" ht="7.5" customHeight="1">
      <c r="B7" s="430"/>
      <c r="C7" s="431"/>
      <c r="D7" s="447"/>
      <c r="E7" s="448"/>
      <c r="F7" s="447"/>
      <c r="G7" s="433"/>
      <c r="H7" s="434"/>
      <c r="I7" s="435"/>
      <c r="J7" s="445"/>
      <c r="K7" s="449"/>
      <c r="L7" s="445"/>
      <c r="M7" s="437"/>
      <c r="O7" s="427"/>
      <c r="V7" s="427"/>
      <c r="W7" s="427"/>
      <c r="X7" s="427"/>
    </row>
    <row r="8" spans="2:44" ht="7.5" customHeight="1">
      <c r="F8" s="450"/>
    </row>
    <row r="9" spans="2:44" ht="15" customHeight="1">
      <c r="D9" s="657" t="s">
        <v>562</v>
      </c>
      <c r="E9" s="657"/>
      <c r="F9" s="657"/>
      <c r="G9" s="657"/>
      <c r="H9" s="657"/>
      <c r="I9" s="657"/>
      <c r="J9" s="657"/>
      <c r="K9" s="657"/>
      <c r="L9" s="657"/>
      <c r="N9" s="657" t="s">
        <v>563</v>
      </c>
      <c r="O9" s="657"/>
      <c r="P9" s="657"/>
      <c r="R9" s="657" t="s">
        <v>564</v>
      </c>
      <c r="S9" s="657"/>
      <c r="T9" s="657"/>
      <c r="U9" s="657"/>
      <c r="V9" s="657"/>
      <c r="W9" s="657"/>
      <c r="X9" s="657"/>
      <c r="Z9" s="657" t="s">
        <v>565</v>
      </c>
      <c r="AA9" s="657"/>
      <c r="AB9" s="657"/>
      <c r="AC9" s="657"/>
      <c r="AD9" s="657"/>
      <c r="AE9" s="657"/>
      <c r="AF9" s="657"/>
      <c r="AH9" s="657" t="s">
        <v>566</v>
      </c>
      <c r="AI9" s="657"/>
      <c r="AJ9" s="657"/>
      <c r="AK9" s="657"/>
      <c r="AL9" s="657"/>
      <c r="AM9" s="657"/>
      <c r="AN9" s="657"/>
      <c r="AP9" s="451" t="s">
        <v>567</v>
      </c>
      <c r="AQ9" s="451" t="s">
        <v>567</v>
      </c>
    </row>
    <row r="10" spans="2:44" s="454" customFormat="1" ht="15" customHeight="1">
      <c r="B10" s="451" t="s">
        <v>568</v>
      </c>
      <c r="C10" s="451"/>
      <c r="D10" s="451" t="s">
        <v>569</v>
      </c>
      <c r="E10" s="451"/>
      <c r="F10" s="451" t="s">
        <v>570</v>
      </c>
      <c r="G10" s="658" t="s">
        <v>571</v>
      </c>
      <c r="H10" s="658"/>
      <c r="I10" s="658"/>
      <c r="J10" s="452" t="s">
        <v>572</v>
      </c>
      <c r="K10" s="453"/>
      <c r="L10" s="451" t="s">
        <v>562</v>
      </c>
      <c r="N10" s="451" t="s">
        <v>558</v>
      </c>
      <c r="P10" s="451" t="s">
        <v>559</v>
      </c>
      <c r="R10" s="451" t="s">
        <v>558</v>
      </c>
      <c r="T10" s="451" t="s">
        <v>559</v>
      </c>
      <c r="U10" s="658" t="s">
        <v>571</v>
      </c>
      <c r="V10" s="658"/>
      <c r="W10" s="658"/>
      <c r="X10" s="451" t="s">
        <v>562</v>
      </c>
      <c r="Z10" s="451" t="s">
        <v>558</v>
      </c>
      <c r="AB10" s="451" t="s">
        <v>559</v>
      </c>
      <c r="AC10" s="658" t="s">
        <v>571</v>
      </c>
      <c r="AD10" s="658"/>
      <c r="AE10" s="658"/>
      <c r="AF10" s="451" t="s">
        <v>562</v>
      </c>
      <c r="AH10" s="451" t="s">
        <v>558</v>
      </c>
      <c r="AJ10" s="451" t="s">
        <v>559</v>
      </c>
      <c r="AK10" s="658" t="s">
        <v>571</v>
      </c>
      <c r="AL10" s="658"/>
      <c r="AM10" s="658"/>
      <c r="AN10" s="451" t="s">
        <v>562</v>
      </c>
      <c r="AP10" s="455" t="s">
        <v>573</v>
      </c>
      <c r="AQ10" s="455" t="s">
        <v>573</v>
      </c>
    </row>
    <row r="11" spans="2:44" ht="16.5" customHeight="1">
      <c r="B11" s="456"/>
      <c r="C11" s="457" t="s">
        <v>574</v>
      </c>
      <c r="D11" s="458"/>
      <c r="E11" s="459" t="s">
        <v>561</v>
      </c>
      <c r="F11" s="458"/>
      <c r="G11" s="460" t="s">
        <v>575</v>
      </c>
      <c r="H11" s="458"/>
      <c r="I11" s="329" t="s">
        <v>576</v>
      </c>
      <c r="J11" s="456"/>
      <c r="L11" s="461">
        <f>IF(OR(D11="",F11=""),0,(IF(D11&gt;F11,1,0)-D11+F11-H11)*24)</f>
        <v>0</v>
      </c>
      <c r="N11" s="462" t="str">
        <f>IF(D11="","",$D$6)</f>
        <v/>
      </c>
      <c r="O11" s="459" t="s">
        <v>561</v>
      </c>
      <c r="P11" s="462" t="str">
        <f>IF(N11="","",$F$6)</f>
        <v/>
      </c>
      <c r="R11" s="462" t="str">
        <f>IF(OR(D11="",D11&lt;N11,P11&lt;=D11),"",D11)</f>
        <v/>
      </c>
      <c r="S11" s="459" t="s">
        <v>561</v>
      </c>
      <c r="T11" s="462" t="str">
        <f>IF(R11="","",IF(D11&lt;F11,IF(F11&lt;=P11,F11,P11),P11))</f>
        <v/>
      </c>
      <c r="U11" s="460" t="s">
        <v>575</v>
      </c>
      <c r="V11" s="463" t="str">
        <f>IF(J11="日勤",H11,"")</f>
        <v/>
      </c>
      <c r="W11" s="329" t="s">
        <v>576</v>
      </c>
      <c r="X11" s="461">
        <f>IFERROR(IF(R11="",0,(T11-R11-V11)*24),0)</f>
        <v>0</v>
      </c>
      <c r="Z11" s="462" t="str">
        <f>IF(OR(D11="",AND(D11&lt;F11,N11&lt;=D11,D11&lt;=P11,N11&lt;=F11,F11&lt;=P11),J11="宿直"),"",IF(D11&lt;F11,IF(AND(D11&lt;P11,P11&lt;F11),P11,D11),IF(D11&lt;P11,P11,D11)))</f>
        <v/>
      </c>
      <c r="AA11" s="459" t="s">
        <v>561</v>
      </c>
      <c r="AB11" s="462" t="str">
        <f>IF(Z11="","",IF(D11&lt;F11,IF(P11&lt;F11,F11,IF(F11&lt;N11,F11,N11)),IF(F11&lt;N11,F11,N11)))</f>
        <v/>
      </c>
      <c r="AC11" s="460" t="s">
        <v>575</v>
      </c>
      <c r="AD11" s="464"/>
      <c r="AE11" s="329" t="s">
        <v>576</v>
      </c>
      <c r="AF11" s="461">
        <f>IF(Z11="",0,(IF(Z11&gt;AB11,1,0)-Z11+AB11-AD11)*24)</f>
        <v>0</v>
      </c>
      <c r="AH11" s="462" t="str">
        <f>IF(OR(AND(D11&lt;F11,D11&lt;N11),AND(D11&gt;F11,F11&gt;N11)),N11,"")</f>
        <v/>
      </c>
      <c r="AI11" s="459" t="s">
        <v>561</v>
      </c>
      <c r="AJ11" s="462" t="str">
        <f t="shared" ref="AJ11:AJ54" si="0">IF(AH11="","",F11)</f>
        <v/>
      </c>
      <c r="AK11" s="460" t="s">
        <v>575</v>
      </c>
      <c r="AL11" s="464"/>
      <c r="AM11" s="329" t="s">
        <v>576</v>
      </c>
      <c r="AN11" s="461">
        <f>IF(AH11="",0,(IF(AH11&gt;AJ11,1,0)-AH11+AJ11-AL11)*24)</f>
        <v>0</v>
      </c>
      <c r="AP11" s="461">
        <f>X11+AN11</f>
        <v>0</v>
      </c>
      <c r="AQ11" s="461">
        <f>IF(X11&lt;6,X11,IF(X11&lt;8,X11+0.75,X11+1))+IF(AN11&lt;6,AN11,IF(AN11&lt;8,AN11+0.75,AN11+1))</f>
        <v>0</v>
      </c>
      <c r="AR11" s="465"/>
    </row>
    <row r="12" spans="2:44" ht="16.5" customHeight="1">
      <c r="B12" s="456"/>
      <c r="C12" s="457" t="s">
        <v>574</v>
      </c>
      <c r="D12" s="458"/>
      <c r="E12" s="459" t="s">
        <v>561</v>
      </c>
      <c r="F12" s="458"/>
      <c r="G12" s="460" t="s">
        <v>575</v>
      </c>
      <c r="H12" s="458"/>
      <c r="I12" s="329" t="s">
        <v>576</v>
      </c>
      <c r="J12" s="456"/>
      <c r="L12" s="461">
        <f>IF(OR(D12="",F12=""),0,(IF(D12&gt;F12,1,0)-D12+F12-H12)*24)</f>
        <v>0</v>
      </c>
      <c r="N12" s="462" t="str">
        <f t="shared" ref="N12:N54" si="1">IF(D12="","",$D$6)</f>
        <v/>
      </c>
      <c r="O12" s="459" t="s">
        <v>561</v>
      </c>
      <c r="P12" s="462" t="str">
        <f t="shared" ref="P12:P54" si="2">IF(N12="","",$F$6)</f>
        <v/>
      </c>
      <c r="R12" s="462" t="str">
        <f t="shared" ref="R12:R54" si="3">IF(OR(D12="",D12&lt;N12,P12&lt;=D12),"",D12)</f>
        <v/>
      </c>
      <c r="S12" s="459" t="s">
        <v>561</v>
      </c>
      <c r="T12" s="462" t="str">
        <f t="shared" ref="T12:T54" si="4">IF(R12="","",IF(D12&lt;F12,IF(F12&lt;=P12,F12,P12),P12))</f>
        <v/>
      </c>
      <c r="U12" s="460" t="s">
        <v>575</v>
      </c>
      <c r="V12" s="463" t="str">
        <f t="shared" ref="V12:V54" si="5">IF(J12="日勤",H12,"")</f>
        <v/>
      </c>
      <c r="W12" s="329" t="s">
        <v>576</v>
      </c>
      <c r="X12" s="461">
        <f t="shared" ref="X12:X54" si="6">IFERROR(IF(R12="",0,(T12-R12-V12)*24),0)</f>
        <v>0</v>
      </c>
      <c r="Z12" s="462" t="str">
        <f t="shared" ref="Z12:Z54" si="7">IF(OR(D12="",AND(D12&lt;F12,N12&lt;=D12,D12&lt;=P12,N12&lt;=F12,F12&lt;=P12),J12="宿直"),"",IF(D12&lt;F12,IF(AND(D12&lt;P12,P12&lt;F12),P12,D12),IF(D12&lt;P12,P12,D12)))</f>
        <v/>
      </c>
      <c r="AA12" s="459" t="s">
        <v>561</v>
      </c>
      <c r="AB12" s="462" t="str">
        <f t="shared" ref="AB12:AB54" si="8">IF(Z12="","",IF(D12&lt;F12,IF(P12&lt;F12,F12,IF(F12&lt;N12,F12,N12)),IF(F12&lt;N12,F12,N12)))</f>
        <v/>
      </c>
      <c r="AC12" s="460" t="s">
        <v>575</v>
      </c>
      <c r="AD12" s="464"/>
      <c r="AE12" s="329" t="s">
        <v>576</v>
      </c>
      <c r="AF12" s="461">
        <f t="shared" ref="AF12:AF54" si="9">IF(Z12="",0,(IF(Z12&gt;AB12,1,0)-Z12+AB12-AD12)*24)</f>
        <v>0</v>
      </c>
      <c r="AH12" s="462" t="str">
        <f t="shared" ref="AH12:AH54" si="10">IF(OR(AND(D12&lt;F12,D12&lt;N12),AND(D12&gt;F12,F12&gt;N12)),N12,"")</f>
        <v/>
      </c>
      <c r="AI12" s="459" t="s">
        <v>561</v>
      </c>
      <c r="AJ12" s="462" t="str">
        <f t="shared" si="0"/>
        <v/>
      </c>
      <c r="AK12" s="460" t="s">
        <v>575</v>
      </c>
      <c r="AL12" s="464"/>
      <c r="AM12" s="329" t="s">
        <v>576</v>
      </c>
      <c r="AN12" s="461">
        <f t="shared" ref="AN12:AN54" si="11">IF(AH12="",0,(IF(AH12&gt;AJ12,1,0)-AH12+AJ12-AL12)*24)</f>
        <v>0</v>
      </c>
      <c r="AP12" s="461">
        <f t="shared" ref="AP12:AP54" si="12">X12+AN12</f>
        <v>0</v>
      </c>
      <c r="AQ12" s="461">
        <f t="shared" ref="AQ12:AQ54" si="13">IF(X12&lt;6,X12,IF(X12&lt;8,X12+0.75,X12+1))+IF(AN12&lt;6,AN12,IF(AN12&lt;8,AN12+0.75,AN12+1))</f>
        <v>0</v>
      </c>
      <c r="AR12" s="465"/>
    </row>
    <row r="13" spans="2:44" ht="16.5" customHeight="1">
      <c r="B13" s="456"/>
      <c r="C13" s="457" t="s">
        <v>574</v>
      </c>
      <c r="D13" s="458"/>
      <c r="E13" s="459" t="s">
        <v>561</v>
      </c>
      <c r="F13" s="458"/>
      <c r="G13" s="460" t="s">
        <v>575</v>
      </c>
      <c r="H13" s="458"/>
      <c r="I13" s="329" t="s">
        <v>576</v>
      </c>
      <c r="J13" s="456"/>
      <c r="L13" s="461">
        <f t="shared" ref="L13:L54" si="14">IF(OR(D13="",F13=""),0,(IF(D13&gt;F13,1,0)-D13+F13-H13)*24)</f>
        <v>0</v>
      </c>
      <c r="N13" s="462" t="str">
        <f t="shared" si="1"/>
        <v/>
      </c>
      <c r="O13" s="459" t="s">
        <v>561</v>
      </c>
      <c r="P13" s="462" t="str">
        <f t="shared" si="2"/>
        <v/>
      </c>
      <c r="R13" s="462" t="str">
        <f t="shared" si="3"/>
        <v/>
      </c>
      <c r="S13" s="459" t="s">
        <v>561</v>
      </c>
      <c r="T13" s="462" t="str">
        <f t="shared" si="4"/>
        <v/>
      </c>
      <c r="U13" s="460" t="s">
        <v>575</v>
      </c>
      <c r="V13" s="463" t="str">
        <f t="shared" si="5"/>
        <v/>
      </c>
      <c r="W13" s="329" t="s">
        <v>576</v>
      </c>
      <c r="X13" s="461">
        <f t="shared" si="6"/>
        <v>0</v>
      </c>
      <c r="Z13" s="462" t="str">
        <f t="shared" si="7"/>
        <v/>
      </c>
      <c r="AA13" s="459" t="s">
        <v>561</v>
      </c>
      <c r="AB13" s="462" t="str">
        <f t="shared" si="8"/>
        <v/>
      </c>
      <c r="AC13" s="460" t="s">
        <v>575</v>
      </c>
      <c r="AD13" s="464"/>
      <c r="AE13" s="329" t="s">
        <v>576</v>
      </c>
      <c r="AF13" s="461">
        <f t="shared" si="9"/>
        <v>0</v>
      </c>
      <c r="AH13" s="462" t="str">
        <f t="shared" si="10"/>
        <v/>
      </c>
      <c r="AI13" s="459" t="s">
        <v>561</v>
      </c>
      <c r="AJ13" s="462" t="str">
        <f t="shared" si="0"/>
        <v/>
      </c>
      <c r="AK13" s="460" t="s">
        <v>575</v>
      </c>
      <c r="AL13" s="464"/>
      <c r="AM13" s="329" t="s">
        <v>576</v>
      </c>
      <c r="AN13" s="461">
        <f t="shared" si="11"/>
        <v>0</v>
      </c>
      <c r="AP13" s="461">
        <f t="shared" si="12"/>
        <v>0</v>
      </c>
      <c r="AQ13" s="461">
        <f t="shared" si="13"/>
        <v>0</v>
      </c>
      <c r="AR13" s="465"/>
    </row>
    <row r="14" spans="2:44" ht="16.5" customHeight="1">
      <c r="B14" s="456"/>
      <c r="C14" s="457" t="s">
        <v>574</v>
      </c>
      <c r="D14" s="458"/>
      <c r="E14" s="459" t="s">
        <v>561</v>
      </c>
      <c r="F14" s="458"/>
      <c r="G14" s="460" t="s">
        <v>575</v>
      </c>
      <c r="H14" s="458"/>
      <c r="I14" s="329" t="s">
        <v>576</v>
      </c>
      <c r="J14" s="456"/>
      <c r="L14" s="461">
        <f>IF(OR(D14="",F14=""),0,(IF(D14&gt;F14,1,0)-D14+F14-H14)*24)</f>
        <v>0</v>
      </c>
      <c r="N14" s="462" t="str">
        <f t="shared" si="1"/>
        <v/>
      </c>
      <c r="O14" s="459" t="s">
        <v>561</v>
      </c>
      <c r="P14" s="462" t="str">
        <f t="shared" si="2"/>
        <v/>
      </c>
      <c r="R14" s="462" t="str">
        <f t="shared" si="3"/>
        <v/>
      </c>
      <c r="S14" s="459" t="s">
        <v>561</v>
      </c>
      <c r="T14" s="462" t="str">
        <f t="shared" si="4"/>
        <v/>
      </c>
      <c r="U14" s="460" t="s">
        <v>575</v>
      </c>
      <c r="V14" s="463" t="str">
        <f t="shared" si="5"/>
        <v/>
      </c>
      <c r="W14" s="329" t="s">
        <v>576</v>
      </c>
      <c r="X14" s="461">
        <f t="shared" si="6"/>
        <v>0</v>
      </c>
      <c r="Z14" s="462" t="str">
        <f t="shared" si="7"/>
        <v/>
      </c>
      <c r="AA14" s="459" t="s">
        <v>561</v>
      </c>
      <c r="AB14" s="462" t="str">
        <f t="shared" si="8"/>
        <v/>
      </c>
      <c r="AC14" s="460" t="s">
        <v>575</v>
      </c>
      <c r="AD14" s="464"/>
      <c r="AE14" s="329" t="s">
        <v>576</v>
      </c>
      <c r="AF14" s="461">
        <f t="shared" si="9"/>
        <v>0</v>
      </c>
      <c r="AH14" s="462" t="str">
        <f t="shared" si="10"/>
        <v/>
      </c>
      <c r="AI14" s="459" t="s">
        <v>561</v>
      </c>
      <c r="AJ14" s="462" t="str">
        <f t="shared" si="0"/>
        <v/>
      </c>
      <c r="AK14" s="460" t="s">
        <v>575</v>
      </c>
      <c r="AL14" s="464"/>
      <c r="AM14" s="329" t="s">
        <v>576</v>
      </c>
      <c r="AN14" s="461">
        <f t="shared" si="11"/>
        <v>0</v>
      </c>
      <c r="AP14" s="461">
        <f t="shared" si="12"/>
        <v>0</v>
      </c>
      <c r="AQ14" s="461">
        <f t="shared" si="13"/>
        <v>0</v>
      </c>
      <c r="AR14" s="465"/>
    </row>
    <row r="15" spans="2:44" ht="16.5" customHeight="1">
      <c r="B15" s="456"/>
      <c r="C15" s="457" t="s">
        <v>574</v>
      </c>
      <c r="D15" s="458"/>
      <c r="E15" s="459" t="s">
        <v>561</v>
      </c>
      <c r="F15" s="458"/>
      <c r="G15" s="460" t="s">
        <v>575</v>
      </c>
      <c r="H15" s="458"/>
      <c r="I15" s="329" t="s">
        <v>576</v>
      </c>
      <c r="J15" s="456"/>
      <c r="L15" s="461">
        <f t="shared" si="14"/>
        <v>0</v>
      </c>
      <c r="N15" s="462" t="str">
        <f t="shared" si="1"/>
        <v/>
      </c>
      <c r="O15" s="459" t="s">
        <v>561</v>
      </c>
      <c r="P15" s="462" t="str">
        <f t="shared" si="2"/>
        <v/>
      </c>
      <c r="R15" s="462" t="str">
        <f t="shared" si="3"/>
        <v/>
      </c>
      <c r="S15" s="459" t="s">
        <v>561</v>
      </c>
      <c r="T15" s="462" t="str">
        <f t="shared" si="4"/>
        <v/>
      </c>
      <c r="U15" s="460" t="s">
        <v>575</v>
      </c>
      <c r="V15" s="463" t="str">
        <f t="shared" si="5"/>
        <v/>
      </c>
      <c r="W15" s="329" t="s">
        <v>576</v>
      </c>
      <c r="X15" s="461">
        <f t="shared" si="6"/>
        <v>0</v>
      </c>
      <c r="Z15" s="462" t="str">
        <f t="shared" si="7"/>
        <v/>
      </c>
      <c r="AA15" s="459" t="s">
        <v>561</v>
      </c>
      <c r="AB15" s="462" t="str">
        <f t="shared" si="8"/>
        <v/>
      </c>
      <c r="AC15" s="460" t="s">
        <v>575</v>
      </c>
      <c r="AD15" s="464"/>
      <c r="AE15" s="329" t="s">
        <v>576</v>
      </c>
      <c r="AF15" s="461">
        <f t="shared" si="9"/>
        <v>0</v>
      </c>
      <c r="AH15" s="462" t="str">
        <f t="shared" si="10"/>
        <v/>
      </c>
      <c r="AI15" s="459" t="s">
        <v>561</v>
      </c>
      <c r="AJ15" s="462" t="str">
        <f t="shared" si="0"/>
        <v/>
      </c>
      <c r="AK15" s="460" t="s">
        <v>575</v>
      </c>
      <c r="AL15" s="464"/>
      <c r="AM15" s="329" t="s">
        <v>576</v>
      </c>
      <c r="AN15" s="461">
        <f t="shared" si="11"/>
        <v>0</v>
      </c>
      <c r="AP15" s="461">
        <f t="shared" si="12"/>
        <v>0</v>
      </c>
      <c r="AQ15" s="461">
        <f t="shared" si="13"/>
        <v>0</v>
      </c>
      <c r="AR15" s="465"/>
    </row>
    <row r="16" spans="2:44" ht="16.5" customHeight="1">
      <c r="B16" s="456"/>
      <c r="C16" s="457" t="s">
        <v>574</v>
      </c>
      <c r="D16" s="458"/>
      <c r="E16" s="459" t="s">
        <v>561</v>
      </c>
      <c r="F16" s="458"/>
      <c r="G16" s="460" t="s">
        <v>575</v>
      </c>
      <c r="H16" s="458"/>
      <c r="I16" s="329" t="s">
        <v>576</v>
      </c>
      <c r="J16" s="456"/>
      <c r="L16" s="461">
        <f t="shared" si="14"/>
        <v>0</v>
      </c>
      <c r="N16" s="462" t="str">
        <f t="shared" si="1"/>
        <v/>
      </c>
      <c r="O16" s="459" t="s">
        <v>561</v>
      </c>
      <c r="P16" s="462" t="str">
        <f t="shared" si="2"/>
        <v/>
      </c>
      <c r="R16" s="462" t="str">
        <f t="shared" si="3"/>
        <v/>
      </c>
      <c r="S16" s="459" t="s">
        <v>561</v>
      </c>
      <c r="T16" s="462" t="str">
        <f t="shared" si="4"/>
        <v/>
      </c>
      <c r="U16" s="460" t="s">
        <v>575</v>
      </c>
      <c r="V16" s="463" t="str">
        <f t="shared" si="5"/>
        <v/>
      </c>
      <c r="W16" s="329" t="s">
        <v>576</v>
      </c>
      <c r="X16" s="461">
        <f t="shared" si="6"/>
        <v>0</v>
      </c>
      <c r="Z16" s="462" t="str">
        <f t="shared" si="7"/>
        <v/>
      </c>
      <c r="AA16" s="459" t="s">
        <v>561</v>
      </c>
      <c r="AB16" s="462" t="str">
        <f t="shared" si="8"/>
        <v/>
      </c>
      <c r="AC16" s="460" t="s">
        <v>575</v>
      </c>
      <c r="AD16" s="464"/>
      <c r="AE16" s="329" t="s">
        <v>576</v>
      </c>
      <c r="AF16" s="461">
        <f t="shared" si="9"/>
        <v>0</v>
      </c>
      <c r="AH16" s="462" t="str">
        <f t="shared" si="10"/>
        <v/>
      </c>
      <c r="AI16" s="459" t="s">
        <v>561</v>
      </c>
      <c r="AJ16" s="462" t="str">
        <f t="shared" si="0"/>
        <v/>
      </c>
      <c r="AK16" s="460" t="s">
        <v>575</v>
      </c>
      <c r="AL16" s="464"/>
      <c r="AM16" s="329" t="s">
        <v>576</v>
      </c>
      <c r="AN16" s="461">
        <f t="shared" si="11"/>
        <v>0</v>
      </c>
      <c r="AP16" s="461">
        <f t="shared" si="12"/>
        <v>0</v>
      </c>
      <c r="AQ16" s="461">
        <f t="shared" si="13"/>
        <v>0</v>
      </c>
      <c r="AR16" s="465"/>
    </row>
    <row r="17" spans="2:44" ht="16.5" customHeight="1">
      <c r="B17" s="456"/>
      <c r="C17" s="457" t="s">
        <v>574</v>
      </c>
      <c r="D17" s="458"/>
      <c r="E17" s="459" t="s">
        <v>561</v>
      </c>
      <c r="F17" s="458"/>
      <c r="G17" s="460" t="s">
        <v>575</v>
      </c>
      <c r="H17" s="458"/>
      <c r="I17" s="329" t="s">
        <v>576</v>
      </c>
      <c r="J17" s="456"/>
      <c r="L17" s="461">
        <f t="shared" si="14"/>
        <v>0</v>
      </c>
      <c r="N17" s="462" t="str">
        <f t="shared" si="1"/>
        <v/>
      </c>
      <c r="O17" s="459" t="s">
        <v>561</v>
      </c>
      <c r="P17" s="462" t="str">
        <f t="shared" si="2"/>
        <v/>
      </c>
      <c r="R17" s="462" t="str">
        <f t="shared" si="3"/>
        <v/>
      </c>
      <c r="S17" s="459" t="s">
        <v>561</v>
      </c>
      <c r="T17" s="462" t="str">
        <f t="shared" si="4"/>
        <v/>
      </c>
      <c r="U17" s="460" t="s">
        <v>575</v>
      </c>
      <c r="V17" s="463" t="str">
        <f t="shared" si="5"/>
        <v/>
      </c>
      <c r="W17" s="329" t="s">
        <v>576</v>
      </c>
      <c r="X17" s="461">
        <f t="shared" si="6"/>
        <v>0</v>
      </c>
      <c r="Z17" s="462" t="str">
        <f t="shared" si="7"/>
        <v/>
      </c>
      <c r="AA17" s="459" t="s">
        <v>561</v>
      </c>
      <c r="AB17" s="462" t="str">
        <f t="shared" si="8"/>
        <v/>
      </c>
      <c r="AC17" s="460" t="s">
        <v>575</v>
      </c>
      <c r="AD17" s="464"/>
      <c r="AE17" s="329" t="s">
        <v>576</v>
      </c>
      <c r="AF17" s="461">
        <f t="shared" si="9"/>
        <v>0</v>
      </c>
      <c r="AH17" s="462" t="str">
        <f t="shared" si="10"/>
        <v/>
      </c>
      <c r="AI17" s="459" t="s">
        <v>561</v>
      </c>
      <c r="AJ17" s="462" t="str">
        <f t="shared" si="0"/>
        <v/>
      </c>
      <c r="AK17" s="460" t="s">
        <v>575</v>
      </c>
      <c r="AL17" s="464"/>
      <c r="AM17" s="329" t="s">
        <v>576</v>
      </c>
      <c r="AN17" s="461">
        <f t="shared" si="11"/>
        <v>0</v>
      </c>
      <c r="AP17" s="461">
        <f t="shared" si="12"/>
        <v>0</v>
      </c>
      <c r="AQ17" s="461">
        <f t="shared" si="13"/>
        <v>0</v>
      </c>
      <c r="AR17" s="465"/>
    </row>
    <row r="18" spans="2:44" ht="16.5" customHeight="1">
      <c r="B18" s="456"/>
      <c r="C18" s="457" t="s">
        <v>574</v>
      </c>
      <c r="D18" s="458"/>
      <c r="E18" s="459" t="s">
        <v>561</v>
      </c>
      <c r="F18" s="458"/>
      <c r="G18" s="460" t="s">
        <v>575</v>
      </c>
      <c r="H18" s="458"/>
      <c r="I18" s="329" t="s">
        <v>576</v>
      </c>
      <c r="J18" s="456"/>
      <c r="L18" s="466">
        <f t="shared" si="14"/>
        <v>0</v>
      </c>
      <c r="N18" s="462" t="str">
        <f t="shared" si="1"/>
        <v/>
      </c>
      <c r="O18" s="459" t="s">
        <v>561</v>
      </c>
      <c r="P18" s="462" t="str">
        <f t="shared" si="2"/>
        <v/>
      </c>
      <c r="R18" s="462" t="str">
        <f t="shared" si="3"/>
        <v/>
      </c>
      <c r="S18" s="459" t="s">
        <v>561</v>
      </c>
      <c r="T18" s="462" t="str">
        <f t="shared" si="4"/>
        <v/>
      </c>
      <c r="U18" s="460" t="s">
        <v>575</v>
      </c>
      <c r="V18" s="463" t="str">
        <f t="shared" si="5"/>
        <v/>
      </c>
      <c r="W18" s="329" t="s">
        <v>576</v>
      </c>
      <c r="X18" s="461">
        <f t="shared" si="6"/>
        <v>0</v>
      </c>
      <c r="Z18" s="462" t="str">
        <f t="shared" si="7"/>
        <v/>
      </c>
      <c r="AA18" s="459" t="s">
        <v>561</v>
      </c>
      <c r="AB18" s="462" t="str">
        <f t="shared" si="8"/>
        <v/>
      </c>
      <c r="AC18" s="460" t="s">
        <v>575</v>
      </c>
      <c r="AD18" s="464"/>
      <c r="AE18" s="329" t="s">
        <v>576</v>
      </c>
      <c r="AF18" s="461">
        <f t="shared" si="9"/>
        <v>0</v>
      </c>
      <c r="AH18" s="462" t="str">
        <f t="shared" si="10"/>
        <v/>
      </c>
      <c r="AI18" s="459" t="s">
        <v>561</v>
      </c>
      <c r="AJ18" s="462" t="str">
        <f t="shared" si="0"/>
        <v/>
      </c>
      <c r="AK18" s="460" t="s">
        <v>575</v>
      </c>
      <c r="AL18" s="464"/>
      <c r="AM18" s="329" t="s">
        <v>576</v>
      </c>
      <c r="AN18" s="461">
        <f t="shared" si="11"/>
        <v>0</v>
      </c>
      <c r="AP18" s="461">
        <f t="shared" si="12"/>
        <v>0</v>
      </c>
      <c r="AQ18" s="461">
        <f t="shared" si="13"/>
        <v>0</v>
      </c>
    </row>
    <row r="19" spans="2:44" ht="16.5" customHeight="1">
      <c r="B19" s="456"/>
      <c r="C19" s="457" t="s">
        <v>574</v>
      </c>
      <c r="D19" s="458"/>
      <c r="E19" s="459" t="s">
        <v>561</v>
      </c>
      <c r="F19" s="458"/>
      <c r="G19" s="460" t="s">
        <v>575</v>
      </c>
      <c r="H19" s="458"/>
      <c r="I19" s="329" t="s">
        <v>576</v>
      </c>
      <c r="J19" s="456"/>
      <c r="L19" s="461">
        <f t="shared" si="14"/>
        <v>0</v>
      </c>
      <c r="N19" s="462" t="str">
        <f t="shared" si="1"/>
        <v/>
      </c>
      <c r="O19" s="459" t="s">
        <v>561</v>
      </c>
      <c r="P19" s="462" t="str">
        <f t="shared" si="2"/>
        <v/>
      </c>
      <c r="R19" s="462" t="str">
        <f t="shared" si="3"/>
        <v/>
      </c>
      <c r="S19" s="459" t="s">
        <v>561</v>
      </c>
      <c r="T19" s="462" t="str">
        <f t="shared" si="4"/>
        <v/>
      </c>
      <c r="U19" s="460" t="s">
        <v>575</v>
      </c>
      <c r="V19" s="463" t="str">
        <f t="shared" si="5"/>
        <v/>
      </c>
      <c r="W19" s="329" t="s">
        <v>576</v>
      </c>
      <c r="X19" s="461">
        <f t="shared" si="6"/>
        <v>0</v>
      </c>
      <c r="Z19" s="462" t="str">
        <f t="shared" si="7"/>
        <v/>
      </c>
      <c r="AA19" s="459" t="s">
        <v>561</v>
      </c>
      <c r="AB19" s="462" t="str">
        <f t="shared" si="8"/>
        <v/>
      </c>
      <c r="AC19" s="460" t="s">
        <v>575</v>
      </c>
      <c r="AD19" s="464"/>
      <c r="AE19" s="329" t="s">
        <v>576</v>
      </c>
      <c r="AF19" s="461">
        <f t="shared" si="9"/>
        <v>0</v>
      </c>
      <c r="AH19" s="462" t="str">
        <f t="shared" si="10"/>
        <v/>
      </c>
      <c r="AI19" s="459" t="s">
        <v>561</v>
      </c>
      <c r="AJ19" s="462" t="str">
        <f t="shared" si="0"/>
        <v/>
      </c>
      <c r="AK19" s="460" t="s">
        <v>575</v>
      </c>
      <c r="AL19" s="464"/>
      <c r="AM19" s="329" t="s">
        <v>576</v>
      </c>
      <c r="AN19" s="461">
        <f t="shared" si="11"/>
        <v>0</v>
      </c>
      <c r="AP19" s="461">
        <f t="shared" si="12"/>
        <v>0</v>
      </c>
      <c r="AQ19" s="461">
        <f t="shared" si="13"/>
        <v>0</v>
      </c>
    </row>
    <row r="20" spans="2:44" ht="16.5" customHeight="1">
      <c r="B20" s="456"/>
      <c r="C20" s="457" t="s">
        <v>574</v>
      </c>
      <c r="D20" s="458"/>
      <c r="E20" s="459" t="s">
        <v>561</v>
      </c>
      <c r="F20" s="458"/>
      <c r="G20" s="460" t="s">
        <v>575</v>
      </c>
      <c r="H20" s="458"/>
      <c r="I20" s="329" t="s">
        <v>576</v>
      </c>
      <c r="J20" s="456"/>
      <c r="L20" s="461">
        <f t="shared" si="14"/>
        <v>0</v>
      </c>
      <c r="N20" s="462" t="str">
        <f t="shared" si="1"/>
        <v/>
      </c>
      <c r="O20" s="459" t="s">
        <v>561</v>
      </c>
      <c r="P20" s="462" t="str">
        <f t="shared" si="2"/>
        <v/>
      </c>
      <c r="R20" s="462" t="str">
        <f t="shared" si="3"/>
        <v/>
      </c>
      <c r="S20" s="459" t="s">
        <v>561</v>
      </c>
      <c r="T20" s="462" t="str">
        <f t="shared" si="4"/>
        <v/>
      </c>
      <c r="U20" s="460" t="s">
        <v>575</v>
      </c>
      <c r="V20" s="463" t="str">
        <f t="shared" si="5"/>
        <v/>
      </c>
      <c r="W20" s="329" t="s">
        <v>576</v>
      </c>
      <c r="X20" s="461">
        <f t="shared" si="6"/>
        <v>0</v>
      </c>
      <c r="Z20" s="462" t="str">
        <f t="shared" si="7"/>
        <v/>
      </c>
      <c r="AA20" s="459" t="s">
        <v>561</v>
      </c>
      <c r="AB20" s="462" t="str">
        <f t="shared" si="8"/>
        <v/>
      </c>
      <c r="AC20" s="460" t="s">
        <v>575</v>
      </c>
      <c r="AD20" s="464"/>
      <c r="AE20" s="329" t="s">
        <v>576</v>
      </c>
      <c r="AF20" s="461">
        <f t="shared" si="9"/>
        <v>0</v>
      </c>
      <c r="AH20" s="462" t="str">
        <f t="shared" si="10"/>
        <v/>
      </c>
      <c r="AI20" s="459" t="s">
        <v>561</v>
      </c>
      <c r="AJ20" s="462" t="str">
        <f t="shared" si="0"/>
        <v/>
      </c>
      <c r="AK20" s="460" t="s">
        <v>575</v>
      </c>
      <c r="AL20" s="464"/>
      <c r="AM20" s="329" t="s">
        <v>576</v>
      </c>
      <c r="AN20" s="461">
        <f t="shared" si="11"/>
        <v>0</v>
      </c>
      <c r="AP20" s="461">
        <f t="shared" si="12"/>
        <v>0</v>
      </c>
      <c r="AQ20" s="461">
        <f t="shared" si="13"/>
        <v>0</v>
      </c>
    </row>
    <row r="21" spans="2:44" ht="16.5" customHeight="1">
      <c r="B21" s="456"/>
      <c r="C21" s="457" t="s">
        <v>574</v>
      </c>
      <c r="D21" s="458"/>
      <c r="E21" s="459" t="s">
        <v>561</v>
      </c>
      <c r="F21" s="458"/>
      <c r="G21" s="460" t="s">
        <v>575</v>
      </c>
      <c r="H21" s="458"/>
      <c r="I21" s="329" t="s">
        <v>576</v>
      </c>
      <c r="J21" s="456"/>
      <c r="L21" s="461">
        <f t="shared" si="14"/>
        <v>0</v>
      </c>
      <c r="N21" s="462" t="str">
        <f t="shared" si="1"/>
        <v/>
      </c>
      <c r="O21" s="459" t="s">
        <v>561</v>
      </c>
      <c r="P21" s="462" t="str">
        <f t="shared" si="2"/>
        <v/>
      </c>
      <c r="R21" s="462" t="str">
        <f t="shared" si="3"/>
        <v/>
      </c>
      <c r="S21" s="459" t="s">
        <v>561</v>
      </c>
      <c r="T21" s="462" t="str">
        <f t="shared" si="4"/>
        <v/>
      </c>
      <c r="U21" s="460" t="s">
        <v>575</v>
      </c>
      <c r="V21" s="463" t="str">
        <f t="shared" si="5"/>
        <v/>
      </c>
      <c r="W21" s="329" t="s">
        <v>576</v>
      </c>
      <c r="X21" s="461">
        <f t="shared" si="6"/>
        <v>0</v>
      </c>
      <c r="Z21" s="462" t="str">
        <f t="shared" si="7"/>
        <v/>
      </c>
      <c r="AA21" s="459" t="s">
        <v>561</v>
      </c>
      <c r="AB21" s="462" t="str">
        <f t="shared" si="8"/>
        <v/>
      </c>
      <c r="AC21" s="460" t="s">
        <v>575</v>
      </c>
      <c r="AD21" s="464"/>
      <c r="AE21" s="329" t="s">
        <v>576</v>
      </c>
      <c r="AF21" s="461">
        <f t="shared" si="9"/>
        <v>0</v>
      </c>
      <c r="AH21" s="462" t="str">
        <f t="shared" si="10"/>
        <v/>
      </c>
      <c r="AI21" s="459" t="s">
        <v>561</v>
      </c>
      <c r="AJ21" s="462" t="str">
        <f t="shared" si="0"/>
        <v/>
      </c>
      <c r="AK21" s="460" t="s">
        <v>575</v>
      </c>
      <c r="AL21" s="464"/>
      <c r="AM21" s="329" t="s">
        <v>576</v>
      </c>
      <c r="AN21" s="461">
        <f t="shared" si="11"/>
        <v>0</v>
      </c>
      <c r="AP21" s="461">
        <f t="shared" si="12"/>
        <v>0</v>
      </c>
      <c r="AQ21" s="461">
        <f t="shared" si="13"/>
        <v>0</v>
      </c>
    </row>
    <row r="22" spans="2:44" ht="16.5" customHeight="1">
      <c r="B22" s="456"/>
      <c r="C22" s="457" t="s">
        <v>574</v>
      </c>
      <c r="D22" s="458"/>
      <c r="E22" s="459" t="s">
        <v>561</v>
      </c>
      <c r="F22" s="458"/>
      <c r="G22" s="460" t="s">
        <v>575</v>
      </c>
      <c r="H22" s="458"/>
      <c r="I22" s="329" t="s">
        <v>576</v>
      </c>
      <c r="J22" s="456"/>
      <c r="L22" s="461">
        <f t="shared" si="14"/>
        <v>0</v>
      </c>
      <c r="N22" s="462" t="str">
        <f t="shared" si="1"/>
        <v/>
      </c>
      <c r="O22" s="459" t="s">
        <v>561</v>
      </c>
      <c r="P22" s="462" t="str">
        <f t="shared" si="2"/>
        <v/>
      </c>
      <c r="R22" s="462" t="str">
        <f t="shared" si="3"/>
        <v/>
      </c>
      <c r="S22" s="459" t="s">
        <v>561</v>
      </c>
      <c r="T22" s="462" t="str">
        <f t="shared" si="4"/>
        <v/>
      </c>
      <c r="U22" s="460" t="s">
        <v>575</v>
      </c>
      <c r="V22" s="463" t="str">
        <f t="shared" si="5"/>
        <v/>
      </c>
      <c r="W22" s="329" t="s">
        <v>576</v>
      </c>
      <c r="X22" s="461">
        <f t="shared" si="6"/>
        <v>0</v>
      </c>
      <c r="Z22" s="462" t="str">
        <f t="shared" si="7"/>
        <v/>
      </c>
      <c r="AA22" s="459" t="s">
        <v>561</v>
      </c>
      <c r="AB22" s="462" t="str">
        <f t="shared" si="8"/>
        <v/>
      </c>
      <c r="AC22" s="460" t="s">
        <v>575</v>
      </c>
      <c r="AD22" s="464"/>
      <c r="AE22" s="329" t="s">
        <v>576</v>
      </c>
      <c r="AF22" s="461">
        <f t="shared" si="9"/>
        <v>0</v>
      </c>
      <c r="AH22" s="462" t="str">
        <f t="shared" si="10"/>
        <v/>
      </c>
      <c r="AI22" s="459" t="s">
        <v>561</v>
      </c>
      <c r="AJ22" s="462" t="str">
        <f t="shared" si="0"/>
        <v/>
      </c>
      <c r="AK22" s="460" t="s">
        <v>575</v>
      </c>
      <c r="AL22" s="464"/>
      <c r="AM22" s="329" t="s">
        <v>576</v>
      </c>
      <c r="AN22" s="461">
        <f t="shared" si="11"/>
        <v>0</v>
      </c>
      <c r="AP22" s="461">
        <f t="shared" si="12"/>
        <v>0</v>
      </c>
      <c r="AQ22" s="461">
        <f t="shared" si="13"/>
        <v>0</v>
      </c>
    </row>
    <row r="23" spans="2:44" ht="16.5" customHeight="1">
      <c r="B23" s="456"/>
      <c r="C23" s="457" t="s">
        <v>574</v>
      </c>
      <c r="D23" s="458"/>
      <c r="E23" s="459" t="s">
        <v>561</v>
      </c>
      <c r="F23" s="458"/>
      <c r="G23" s="460" t="s">
        <v>575</v>
      </c>
      <c r="H23" s="458"/>
      <c r="I23" s="329" t="s">
        <v>576</v>
      </c>
      <c r="J23" s="456"/>
      <c r="L23" s="461">
        <f t="shared" si="14"/>
        <v>0</v>
      </c>
      <c r="N23" s="462" t="str">
        <f t="shared" si="1"/>
        <v/>
      </c>
      <c r="O23" s="459" t="s">
        <v>561</v>
      </c>
      <c r="P23" s="462" t="str">
        <f t="shared" si="2"/>
        <v/>
      </c>
      <c r="R23" s="462" t="str">
        <f t="shared" si="3"/>
        <v/>
      </c>
      <c r="S23" s="459" t="s">
        <v>561</v>
      </c>
      <c r="T23" s="462" t="str">
        <f t="shared" si="4"/>
        <v/>
      </c>
      <c r="U23" s="460" t="s">
        <v>575</v>
      </c>
      <c r="V23" s="463" t="str">
        <f t="shared" si="5"/>
        <v/>
      </c>
      <c r="W23" s="329" t="s">
        <v>576</v>
      </c>
      <c r="X23" s="461">
        <f t="shared" si="6"/>
        <v>0</v>
      </c>
      <c r="Z23" s="462" t="str">
        <f t="shared" si="7"/>
        <v/>
      </c>
      <c r="AA23" s="459" t="s">
        <v>561</v>
      </c>
      <c r="AB23" s="462" t="str">
        <f t="shared" si="8"/>
        <v/>
      </c>
      <c r="AC23" s="460" t="s">
        <v>575</v>
      </c>
      <c r="AD23" s="464"/>
      <c r="AE23" s="329" t="s">
        <v>576</v>
      </c>
      <c r="AF23" s="461">
        <f t="shared" si="9"/>
        <v>0</v>
      </c>
      <c r="AH23" s="462" t="str">
        <f t="shared" si="10"/>
        <v/>
      </c>
      <c r="AI23" s="459" t="s">
        <v>561</v>
      </c>
      <c r="AJ23" s="462" t="str">
        <f t="shared" si="0"/>
        <v/>
      </c>
      <c r="AK23" s="460" t="s">
        <v>575</v>
      </c>
      <c r="AL23" s="464"/>
      <c r="AM23" s="329" t="s">
        <v>576</v>
      </c>
      <c r="AN23" s="461">
        <f t="shared" si="11"/>
        <v>0</v>
      </c>
      <c r="AP23" s="461">
        <f t="shared" si="12"/>
        <v>0</v>
      </c>
      <c r="AQ23" s="461">
        <f t="shared" si="13"/>
        <v>0</v>
      </c>
    </row>
    <row r="24" spans="2:44" ht="16.5" customHeight="1">
      <c r="B24" s="456"/>
      <c r="C24" s="457" t="s">
        <v>574</v>
      </c>
      <c r="D24" s="458"/>
      <c r="E24" s="459" t="s">
        <v>561</v>
      </c>
      <c r="F24" s="458"/>
      <c r="G24" s="460" t="s">
        <v>575</v>
      </c>
      <c r="H24" s="458"/>
      <c r="I24" s="329" t="s">
        <v>576</v>
      </c>
      <c r="J24" s="456"/>
      <c r="L24" s="461">
        <f t="shared" si="14"/>
        <v>0</v>
      </c>
      <c r="N24" s="462" t="str">
        <f t="shared" si="1"/>
        <v/>
      </c>
      <c r="O24" s="459" t="s">
        <v>561</v>
      </c>
      <c r="P24" s="462" t="str">
        <f t="shared" si="2"/>
        <v/>
      </c>
      <c r="R24" s="462" t="str">
        <f t="shared" si="3"/>
        <v/>
      </c>
      <c r="S24" s="459" t="s">
        <v>561</v>
      </c>
      <c r="T24" s="462" t="str">
        <f t="shared" si="4"/>
        <v/>
      </c>
      <c r="U24" s="460" t="s">
        <v>575</v>
      </c>
      <c r="V24" s="463" t="str">
        <f t="shared" si="5"/>
        <v/>
      </c>
      <c r="W24" s="329" t="s">
        <v>576</v>
      </c>
      <c r="X24" s="461">
        <f t="shared" si="6"/>
        <v>0</v>
      </c>
      <c r="Z24" s="462" t="str">
        <f t="shared" si="7"/>
        <v/>
      </c>
      <c r="AA24" s="459" t="s">
        <v>561</v>
      </c>
      <c r="AB24" s="462" t="str">
        <f t="shared" si="8"/>
        <v/>
      </c>
      <c r="AC24" s="460" t="s">
        <v>575</v>
      </c>
      <c r="AD24" s="464"/>
      <c r="AE24" s="329" t="s">
        <v>576</v>
      </c>
      <c r="AF24" s="461">
        <f t="shared" si="9"/>
        <v>0</v>
      </c>
      <c r="AH24" s="462" t="str">
        <f t="shared" si="10"/>
        <v/>
      </c>
      <c r="AI24" s="459" t="s">
        <v>561</v>
      </c>
      <c r="AJ24" s="462" t="str">
        <f t="shared" si="0"/>
        <v/>
      </c>
      <c r="AK24" s="460" t="s">
        <v>575</v>
      </c>
      <c r="AL24" s="464"/>
      <c r="AM24" s="329" t="s">
        <v>576</v>
      </c>
      <c r="AN24" s="461">
        <f t="shared" si="11"/>
        <v>0</v>
      </c>
      <c r="AP24" s="461">
        <f t="shared" si="12"/>
        <v>0</v>
      </c>
      <c r="AQ24" s="461">
        <f t="shared" si="13"/>
        <v>0</v>
      </c>
    </row>
    <row r="25" spans="2:44" ht="16.5" customHeight="1">
      <c r="B25" s="456"/>
      <c r="C25" s="457" t="s">
        <v>574</v>
      </c>
      <c r="D25" s="458"/>
      <c r="E25" s="459" t="s">
        <v>561</v>
      </c>
      <c r="F25" s="458"/>
      <c r="G25" s="460" t="s">
        <v>575</v>
      </c>
      <c r="H25" s="458"/>
      <c r="I25" s="329" t="s">
        <v>576</v>
      </c>
      <c r="J25" s="456"/>
      <c r="L25" s="461">
        <f t="shared" si="14"/>
        <v>0</v>
      </c>
      <c r="N25" s="462" t="str">
        <f t="shared" si="1"/>
        <v/>
      </c>
      <c r="O25" s="459" t="s">
        <v>561</v>
      </c>
      <c r="P25" s="462" t="str">
        <f t="shared" si="2"/>
        <v/>
      </c>
      <c r="R25" s="462" t="str">
        <f t="shared" si="3"/>
        <v/>
      </c>
      <c r="S25" s="459" t="s">
        <v>561</v>
      </c>
      <c r="T25" s="462" t="str">
        <f>IF(R25="","",IF(D25&lt;F25,IF(F25&lt;=P25,F25,P25),P25))</f>
        <v/>
      </c>
      <c r="U25" s="460" t="s">
        <v>575</v>
      </c>
      <c r="V25" s="463" t="str">
        <f t="shared" si="5"/>
        <v/>
      </c>
      <c r="W25" s="329" t="s">
        <v>576</v>
      </c>
      <c r="X25" s="461">
        <f t="shared" si="6"/>
        <v>0</v>
      </c>
      <c r="Z25" s="462" t="str">
        <f t="shared" si="7"/>
        <v/>
      </c>
      <c r="AA25" s="459" t="s">
        <v>561</v>
      </c>
      <c r="AB25" s="462" t="str">
        <f t="shared" si="8"/>
        <v/>
      </c>
      <c r="AC25" s="460" t="s">
        <v>575</v>
      </c>
      <c r="AD25" s="464"/>
      <c r="AE25" s="329" t="s">
        <v>576</v>
      </c>
      <c r="AF25" s="461">
        <f t="shared" si="9"/>
        <v>0</v>
      </c>
      <c r="AH25" s="462" t="str">
        <f t="shared" si="10"/>
        <v/>
      </c>
      <c r="AI25" s="459" t="s">
        <v>561</v>
      </c>
      <c r="AJ25" s="462" t="str">
        <f t="shared" si="0"/>
        <v/>
      </c>
      <c r="AK25" s="460" t="s">
        <v>575</v>
      </c>
      <c r="AL25" s="464"/>
      <c r="AM25" s="329" t="s">
        <v>576</v>
      </c>
      <c r="AN25" s="461">
        <f t="shared" si="11"/>
        <v>0</v>
      </c>
      <c r="AP25" s="461">
        <f t="shared" si="12"/>
        <v>0</v>
      </c>
      <c r="AQ25" s="461">
        <f t="shared" si="13"/>
        <v>0</v>
      </c>
    </row>
    <row r="26" spans="2:44" ht="16.5" customHeight="1">
      <c r="B26" s="456"/>
      <c r="C26" s="457" t="s">
        <v>574</v>
      </c>
      <c r="D26" s="458"/>
      <c r="E26" s="459" t="s">
        <v>561</v>
      </c>
      <c r="F26" s="458"/>
      <c r="G26" s="460" t="s">
        <v>575</v>
      </c>
      <c r="H26" s="458"/>
      <c r="I26" s="329" t="s">
        <v>576</v>
      </c>
      <c r="J26" s="456"/>
      <c r="L26" s="461">
        <f t="shared" si="14"/>
        <v>0</v>
      </c>
      <c r="N26" s="462" t="str">
        <f t="shared" si="1"/>
        <v/>
      </c>
      <c r="O26" s="459" t="s">
        <v>561</v>
      </c>
      <c r="P26" s="462" t="str">
        <f t="shared" si="2"/>
        <v/>
      </c>
      <c r="R26" s="462" t="str">
        <f t="shared" si="3"/>
        <v/>
      </c>
      <c r="S26" s="459" t="s">
        <v>561</v>
      </c>
      <c r="T26" s="462" t="str">
        <f t="shared" si="4"/>
        <v/>
      </c>
      <c r="U26" s="460" t="s">
        <v>575</v>
      </c>
      <c r="V26" s="463" t="str">
        <f t="shared" si="5"/>
        <v/>
      </c>
      <c r="W26" s="329" t="s">
        <v>576</v>
      </c>
      <c r="X26" s="461">
        <f t="shared" si="6"/>
        <v>0</v>
      </c>
      <c r="Z26" s="462" t="str">
        <f t="shared" si="7"/>
        <v/>
      </c>
      <c r="AA26" s="459" t="s">
        <v>561</v>
      </c>
      <c r="AB26" s="462" t="str">
        <f t="shared" si="8"/>
        <v/>
      </c>
      <c r="AC26" s="460" t="s">
        <v>575</v>
      </c>
      <c r="AD26" s="464"/>
      <c r="AE26" s="329" t="s">
        <v>576</v>
      </c>
      <c r="AF26" s="461">
        <f t="shared" si="9"/>
        <v>0</v>
      </c>
      <c r="AH26" s="462" t="str">
        <f t="shared" si="10"/>
        <v/>
      </c>
      <c r="AI26" s="459" t="s">
        <v>561</v>
      </c>
      <c r="AJ26" s="462" t="str">
        <f t="shared" si="0"/>
        <v/>
      </c>
      <c r="AK26" s="460" t="s">
        <v>575</v>
      </c>
      <c r="AL26" s="464"/>
      <c r="AM26" s="329" t="s">
        <v>576</v>
      </c>
      <c r="AN26" s="461">
        <f t="shared" si="11"/>
        <v>0</v>
      </c>
      <c r="AP26" s="461">
        <f t="shared" si="12"/>
        <v>0</v>
      </c>
      <c r="AQ26" s="461">
        <f t="shared" si="13"/>
        <v>0</v>
      </c>
    </row>
    <row r="27" spans="2:44" ht="16.5" customHeight="1">
      <c r="B27" s="456"/>
      <c r="C27" s="457" t="s">
        <v>574</v>
      </c>
      <c r="D27" s="458"/>
      <c r="E27" s="459" t="s">
        <v>561</v>
      </c>
      <c r="F27" s="458"/>
      <c r="G27" s="460" t="s">
        <v>575</v>
      </c>
      <c r="H27" s="458"/>
      <c r="I27" s="329" t="s">
        <v>576</v>
      </c>
      <c r="J27" s="456"/>
      <c r="L27" s="461">
        <f t="shared" si="14"/>
        <v>0</v>
      </c>
      <c r="N27" s="462" t="str">
        <f t="shared" si="1"/>
        <v/>
      </c>
      <c r="O27" s="459" t="s">
        <v>561</v>
      </c>
      <c r="P27" s="462" t="str">
        <f t="shared" si="2"/>
        <v/>
      </c>
      <c r="R27" s="462" t="str">
        <f t="shared" si="3"/>
        <v/>
      </c>
      <c r="S27" s="459" t="s">
        <v>561</v>
      </c>
      <c r="T27" s="462" t="str">
        <f t="shared" si="4"/>
        <v/>
      </c>
      <c r="U27" s="460" t="s">
        <v>575</v>
      </c>
      <c r="V27" s="463" t="str">
        <f t="shared" si="5"/>
        <v/>
      </c>
      <c r="W27" s="329" t="s">
        <v>576</v>
      </c>
      <c r="X27" s="461">
        <f t="shared" si="6"/>
        <v>0</v>
      </c>
      <c r="Z27" s="462" t="str">
        <f t="shared" si="7"/>
        <v/>
      </c>
      <c r="AA27" s="459" t="s">
        <v>561</v>
      </c>
      <c r="AB27" s="462" t="str">
        <f t="shared" si="8"/>
        <v/>
      </c>
      <c r="AC27" s="460" t="s">
        <v>575</v>
      </c>
      <c r="AD27" s="464"/>
      <c r="AE27" s="329" t="s">
        <v>576</v>
      </c>
      <c r="AF27" s="461">
        <f t="shared" si="9"/>
        <v>0</v>
      </c>
      <c r="AH27" s="462" t="str">
        <f t="shared" si="10"/>
        <v/>
      </c>
      <c r="AI27" s="459" t="s">
        <v>561</v>
      </c>
      <c r="AJ27" s="462" t="str">
        <f t="shared" si="0"/>
        <v/>
      </c>
      <c r="AK27" s="460" t="s">
        <v>575</v>
      </c>
      <c r="AL27" s="464"/>
      <c r="AM27" s="329" t="s">
        <v>576</v>
      </c>
      <c r="AN27" s="461">
        <f t="shared" si="11"/>
        <v>0</v>
      </c>
      <c r="AP27" s="461">
        <f t="shared" si="12"/>
        <v>0</v>
      </c>
      <c r="AQ27" s="461">
        <f t="shared" si="13"/>
        <v>0</v>
      </c>
    </row>
    <row r="28" spans="2:44" ht="16.5" customHeight="1">
      <c r="B28" s="456"/>
      <c r="C28" s="457" t="s">
        <v>574</v>
      </c>
      <c r="D28" s="458"/>
      <c r="E28" s="459" t="s">
        <v>561</v>
      </c>
      <c r="F28" s="458"/>
      <c r="G28" s="460" t="s">
        <v>575</v>
      </c>
      <c r="H28" s="458"/>
      <c r="I28" s="329" t="s">
        <v>576</v>
      </c>
      <c r="J28" s="456"/>
      <c r="L28" s="461">
        <f t="shared" si="14"/>
        <v>0</v>
      </c>
      <c r="N28" s="462" t="str">
        <f t="shared" si="1"/>
        <v/>
      </c>
      <c r="O28" s="459" t="s">
        <v>561</v>
      </c>
      <c r="P28" s="462" t="str">
        <f t="shared" si="2"/>
        <v/>
      </c>
      <c r="R28" s="462" t="str">
        <f t="shared" si="3"/>
        <v/>
      </c>
      <c r="S28" s="459" t="s">
        <v>561</v>
      </c>
      <c r="T28" s="462" t="str">
        <f t="shared" si="4"/>
        <v/>
      </c>
      <c r="U28" s="460" t="s">
        <v>575</v>
      </c>
      <c r="V28" s="463" t="str">
        <f t="shared" si="5"/>
        <v/>
      </c>
      <c r="W28" s="329" t="s">
        <v>576</v>
      </c>
      <c r="X28" s="461">
        <f t="shared" si="6"/>
        <v>0</v>
      </c>
      <c r="Z28" s="462" t="str">
        <f t="shared" si="7"/>
        <v/>
      </c>
      <c r="AA28" s="459" t="s">
        <v>561</v>
      </c>
      <c r="AB28" s="462" t="str">
        <f t="shared" si="8"/>
        <v/>
      </c>
      <c r="AC28" s="460" t="s">
        <v>575</v>
      </c>
      <c r="AD28" s="464"/>
      <c r="AE28" s="329" t="s">
        <v>576</v>
      </c>
      <c r="AF28" s="461">
        <f t="shared" si="9"/>
        <v>0</v>
      </c>
      <c r="AH28" s="462" t="str">
        <f t="shared" si="10"/>
        <v/>
      </c>
      <c r="AI28" s="459" t="s">
        <v>561</v>
      </c>
      <c r="AJ28" s="462" t="str">
        <f t="shared" si="0"/>
        <v/>
      </c>
      <c r="AK28" s="460" t="s">
        <v>575</v>
      </c>
      <c r="AL28" s="464"/>
      <c r="AM28" s="329" t="s">
        <v>576</v>
      </c>
      <c r="AN28" s="461">
        <f t="shared" si="11"/>
        <v>0</v>
      </c>
      <c r="AP28" s="461">
        <f t="shared" si="12"/>
        <v>0</v>
      </c>
      <c r="AQ28" s="461">
        <f t="shared" si="13"/>
        <v>0</v>
      </c>
    </row>
    <row r="29" spans="2:44" ht="16.5" customHeight="1">
      <c r="B29" s="456"/>
      <c r="C29" s="457" t="s">
        <v>574</v>
      </c>
      <c r="D29" s="458"/>
      <c r="E29" s="459" t="s">
        <v>561</v>
      </c>
      <c r="F29" s="458"/>
      <c r="G29" s="460" t="s">
        <v>575</v>
      </c>
      <c r="H29" s="458"/>
      <c r="I29" s="329" t="s">
        <v>576</v>
      </c>
      <c r="J29" s="456"/>
      <c r="L29" s="461">
        <f t="shared" si="14"/>
        <v>0</v>
      </c>
      <c r="N29" s="462" t="str">
        <f t="shared" si="1"/>
        <v/>
      </c>
      <c r="O29" s="459" t="s">
        <v>561</v>
      </c>
      <c r="P29" s="462" t="str">
        <f t="shared" si="2"/>
        <v/>
      </c>
      <c r="R29" s="462" t="str">
        <f t="shared" si="3"/>
        <v/>
      </c>
      <c r="S29" s="459" t="s">
        <v>561</v>
      </c>
      <c r="T29" s="462" t="str">
        <f t="shared" si="4"/>
        <v/>
      </c>
      <c r="U29" s="460" t="s">
        <v>575</v>
      </c>
      <c r="V29" s="463" t="str">
        <f t="shared" si="5"/>
        <v/>
      </c>
      <c r="W29" s="329" t="s">
        <v>576</v>
      </c>
      <c r="X29" s="461">
        <f t="shared" si="6"/>
        <v>0</v>
      </c>
      <c r="Z29" s="462" t="str">
        <f t="shared" si="7"/>
        <v/>
      </c>
      <c r="AA29" s="459" t="s">
        <v>561</v>
      </c>
      <c r="AB29" s="462" t="str">
        <f t="shared" si="8"/>
        <v/>
      </c>
      <c r="AC29" s="460" t="s">
        <v>575</v>
      </c>
      <c r="AD29" s="464"/>
      <c r="AE29" s="329" t="s">
        <v>576</v>
      </c>
      <c r="AF29" s="461">
        <f t="shared" si="9"/>
        <v>0</v>
      </c>
      <c r="AH29" s="462" t="str">
        <f t="shared" si="10"/>
        <v/>
      </c>
      <c r="AI29" s="459" t="s">
        <v>561</v>
      </c>
      <c r="AJ29" s="462" t="str">
        <f t="shared" si="0"/>
        <v/>
      </c>
      <c r="AK29" s="460" t="s">
        <v>575</v>
      </c>
      <c r="AL29" s="464"/>
      <c r="AM29" s="329" t="s">
        <v>576</v>
      </c>
      <c r="AN29" s="461">
        <f t="shared" si="11"/>
        <v>0</v>
      </c>
      <c r="AP29" s="461">
        <f t="shared" si="12"/>
        <v>0</v>
      </c>
      <c r="AQ29" s="461">
        <f t="shared" si="13"/>
        <v>0</v>
      </c>
    </row>
    <row r="30" spans="2:44" ht="16.5" customHeight="1">
      <c r="B30" s="456"/>
      <c r="C30" s="457" t="s">
        <v>574</v>
      </c>
      <c r="D30" s="458"/>
      <c r="E30" s="459" t="s">
        <v>561</v>
      </c>
      <c r="F30" s="458"/>
      <c r="G30" s="460" t="s">
        <v>575</v>
      </c>
      <c r="H30" s="458"/>
      <c r="I30" s="329" t="s">
        <v>576</v>
      </c>
      <c r="J30" s="456"/>
      <c r="L30" s="461">
        <f t="shared" si="14"/>
        <v>0</v>
      </c>
      <c r="N30" s="462" t="str">
        <f t="shared" si="1"/>
        <v/>
      </c>
      <c r="O30" s="459" t="s">
        <v>561</v>
      </c>
      <c r="P30" s="462" t="str">
        <f t="shared" si="2"/>
        <v/>
      </c>
      <c r="R30" s="462" t="str">
        <f t="shared" si="3"/>
        <v/>
      </c>
      <c r="S30" s="459" t="s">
        <v>561</v>
      </c>
      <c r="T30" s="462" t="str">
        <f t="shared" si="4"/>
        <v/>
      </c>
      <c r="U30" s="460" t="s">
        <v>575</v>
      </c>
      <c r="V30" s="463" t="str">
        <f t="shared" si="5"/>
        <v/>
      </c>
      <c r="W30" s="329" t="s">
        <v>576</v>
      </c>
      <c r="X30" s="461">
        <f t="shared" si="6"/>
        <v>0</v>
      </c>
      <c r="Z30" s="462" t="str">
        <f>IF(OR(D30="",AND(D30&lt;F30,N30&lt;=D30,D30&lt;=P30,N30&lt;=F30,F30&lt;=P30),J30="宿直"),"",IF(D30&lt;F30,IF(AND(D30&lt;P30,P30&lt;F30),P30,D30),IF(D30&lt;P30,P30,D30)))</f>
        <v/>
      </c>
      <c r="AA30" s="459" t="s">
        <v>561</v>
      </c>
      <c r="AB30" s="462" t="str">
        <f t="shared" si="8"/>
        <v/>
      </c>
      <c r="AC30" s="460" t="s">
        <v>575</v>
      </c>
      <c r="AD30" s="464"/>
      <c r="AE30" s="329" t="s">
        <v>576</v>
      </c>
      <c r="AF30" s="461">
        <f t="shared" si="9"/>
        <v>0</v>
      </c>
      <c r="AH30" s="462" t="str">
        <f t="shared" si="10"/>
        <v/>
      </c>
      <c r="AI30" s="459" t="s">
        <v>561</v>
      </c>
      <c r="AJ30" s="462" t="str">
        <f t="shared" si="0"/>
        <v/>
      </c>
      <c r="AK30" s="460" t="s">
        <v>575</v>
      </c>
      <c r="AL30" s="464"/>
      <c r="AM30" s="329" t="s">
        <v>576</v>
      </c>
      <c r="AN30" s="461">
        <f t="shared" si="11"/>
        <v>0</v>
      </c>
      <c r="AP30" s="461">
        <f t="shared" si="12"/>
        <v>0</v>
      </c>
      <c r="AQ30" s="461">
        <f t="shared" si="13"/>
        <v>0</v>
      </c>
    </row>
    <row r="31" spans="2:44" ht="16.5" customHeight="1">
      <c r="B31" s="456"/>
      <c r="C31" s="457" t="s">
        <v>574</v>
      </c>
      <c r="D31" s="458"/>
      <c r="E31" s="459" t="s">
        <v>561</v>
      </c>
      <c r="F31" s="458"/>
      <c r="G31" s="460" t="s">
        <v>575</v>
      </c>
      <c r="H31" s="458"/>
      <c r="I31" s="329" t="s">
        <v>576</v>
      </c>
      <c r="J31" s="456"/>
      <c r="L31" s="461">
        <f t="shared" si="14"/>
        <v>0</v>
      </c>
      <c r="N31" s="462" t="str">
        <f t="shared" si="1"/>
        <v/>
      </c>
      <c r="O31" s="459" t="s">
        <v>561</v>
      </c>
      <c r="P31" s="462" t="str">
        <f t="shared" si="2"/>
        <v/>
      </c>
      <c r="R31" s="462" t="str">
        <f t="shared" si="3"/>
        <v/>
      </c>
      <c r="S31" s="459" t="s">
        <v>561</v>
      </c>
      <c r="T31" s="462" t="str">
        <f t="shared" si="4"/>
        <v/>
      </c>
      <c r="U31" s="460" t="s">
        <v>575</v>
      </c>
      <c r="V31" s="463" t="str">
        <f t="shared" si="5"/>
        <v/>
      </c>
      <c r="W31" s="329" t="s">
        <v>576</v>
      </c>
      <c r="X31" s="461">
        <f t="shared" si="6"/>
        <v>0</v>
      </c>
      <c r="Z31" s="462" t="str">
        <f t="shared" si="7"/>
        <v/>
      </c>
      <c r="AA31" s="459" t="s">
        <v>561</v>
      </c>
      <c r="AB31" s="462" t="str">
        <f t="shared" si="8"/>
        <v/>
      </c>
      <c r="AC31" s="460" t="s">
        <v>575</v>
      </c>
      <c r="AD31" s="464"/>
      <c r="AE31" s="329" t="s">
        <v>576</v>
      </c>
      <c r="AF31" s="461">
        <f t="shared" si="9"/>
        <v>0</v>
      </c>
      <c r="AH31" s="462" t="str">
        <f t="shared" si="10"/>
        <v/>
      </c>
      <c r="AI31" s="459" t="s">
        <v>561</v>
      </c>
      <c r="AJ31" s="462" t="str">
        <f t="shared" si="0"/>
        <v/>
      </c>
      <c r="AK31" s="460" t="s">
        <v>575</v>
      </c>
      <c r="AL31" s="464"/>
      <c r="AM31" s="329" t="s">
        <v>576</v>
      </c>
      <c r="AN31" s="461">
        <f t="shared" si="11"/>
        <v>0</v>
      </c>
      <c r="AP31" s="461">
        <f t="shared" si="12"/>
        <v>0</v>
      </c>
      <c r="AQ31" s="461">
        <f t="shared" si="13"/>
        <v>0</v>
      </c>
    </row>
    <row r="32" spans="2:44" ht="16.5" customHeight="1">
      <c r="B32" s="456"/>
      <c r="C32" s="457" t="s">
        <v>574</v>
      </c>
      <c r="D32" s="458"/>
      <c r="E32" s="459" t="s">
        <v>561</v>
      </c>
      <c r="F32" s="458"/>
      <c r="G32" s="460" t="s">
        <v>575</v>
      </c>
      <c r="H32" s="458"/>
      <c r="I32" s="329" t="s">
        <v>576</v>
      </c>
      <c r="J32" s="456"/>
      <c r="L32" s="461">
        <f t="shared" si="14"/>
        <v>0</v>
      </c>
      <c r="N32" s="462" t="str">
        <f t="shared" si="1"/>
        <v/>
      </c>
      <c r="O32" s="459" t="s">
        <v>561</v>
      </c>
      <c r="P32" s="462" t="str">
        <f t="shared" si="2"/>
        <v/>
      </c>
      <c r="R32" s="462" t="str">
        <f t="shared" si="3"/>
        <v/>
      </c>
      <c r="S32" s="459" t="s">
        <v>561</v>
      </c>
      <c r="T32" s="462" t="str">
        <f t="shared" si="4"/>
        <v/>
      </c>
      <c r="U32" s="460" t="s">
        <v>575</v>
      </c>
      <c r="V32" s="463" t="str">
        <f t="shared" si="5"/>
        <v/>
      </c>
      <c r="W32" s="329" t="s">
        <v>576</v>
      </c>
      <c r="X32" s="461">
        <f t="shared" si="6"/>
        <v>0</v>
      </c>
      <c r="Z32" s="462" t="str">
        <f t="shared" si="7"/>
        <v/>
      </c>
      <c r="AA32" s="459" t="s">
        <v>561</v>
      </c>
      <c r="AB32" s="462" t="str">
        <f t="shared" si="8"/>
        <v/>
      </c>
      <c r="AC32" s="460" t="s">
        <v>575</v>
      </c>
      <c r="AD32" s="464"/>
      <c r="AE32" s="329" t="s">
        <v>576</v>
      </c>
      <c r="AF32" s="461">
        <f t="shared" si="9"/>
        <v>0</v>
      </c>
      <c r="AH32" s="462" t="str">
        <f t="shared" si="10"/>
        <v/>
      </c>
      <c r="AI32" s="459" t="s">
        <v>561</v>
      </c>
      <c r="AJ32" s="462" t="str">
        <f t="shared" si="0"/>
        <v/>
      </c>
      <c r="AK32" s="460" t="s">
        <v>575</v>
      </c>
      <c r="AL32" s="464"/>
      <c r="AM32" s="329" t="s">
        <v>576</v>
      </c>
      <c r="AN32" s="461">
        <f t="shared" si="11"/>
        <v>0</v>
      </c>
      <c r="AP32" s="461">
        <f t="shared" si="12"/>
        <v>0</v>
      </c>
      <c r="AQ32" s="461">
        <f t="shared" si="13"/>
        <v>0</v>
      </c>
    </row>
    <row r="33" spans="2:43" ht="16.5" customHeight="1">
      <c r="B33" s="456"/>
      <c r="C33" s="457" t="s">
        <v>574</v>
      </c>
      <c r="D33" s="458"/>
      <c r="E33" s="459" t="s">
        <v>561</v>
      </c>
      <c r="F33" s="458"/>
      <c r="G33" s="460" t="s">
        <v>575</v>
      </c>
      <c r="H33" s="458"/>
      <c r="I33" s="329" t="s">
        <v>576</v>
      </c>
      <c r="J33" s="456"/>
      <c r="L33" s="461">
        <f t="shared" si="14"/>
        <v>0</v>
      </c>
      <c r="N33" s="462" t="str">
        <f t="shared" si="1"/>
        <v/>
      </c>
      <c r="O33" s="459" t="s">
        <v>561</v>
      </c>
      <c r="P33" s="462" t="str">
        <f t="shared" si="2"/>
        <v/>
      </c>
      <c r="R33" s="462" t="str">
        <f t="shared" si="3"/>
        <v/>
      </c>
      <c r="S33" s="459" t="s">
        <v>561</v>
      </c>
      <c r="T33" s="462" t="str">
        <f t="shared" si="4"/>
        <v/>
      </c>
      <c r="U33" s="460" t="s">
        <v>575</v>
      </c>
      <c r="V33" s="463" t="str">
        <f t="shared" si="5"/>
        <v/>
      </c>
      <c r="W33" s="329" t="s">
        <v>576</v>
      </c>
      <c r="X33" s="461">
        <f t="shared" si="6"/>
        <v>0</v>
      </c>
      <c r="Z33" s="462" t="str">
        <f t="shared" si="7"/>
        <v/>
      </c>
      <c r="AA33" s="459" t="s">
        <v>561</v>
      </c>
      <c r="AB33" s="462" t="str">
        <f t="shared" si="8"/>
        <v/>
      </c>
      <c r="AC33" s="460" t="s">
        <v>575</v>
      </c>
      <c r="AD33" s="464"/>
      <c r="AE33" s="329" t="s">
        <v>576</v>
      </c>
      <c r="AF33" s="461">
        <f t="shared" si="9"/>
        <v>0</v>
      </c>
      <c r="AH33" s="462" t="str">
        <f t="shared" si="10"/>
        <v/>
      </c>
      <c r="AI33" s="459" t="s">
        <v>561</v>
      </c>
      <c r="AJ33" s="462" t="str">
        <f t="shared" si="0"/>
        <v/>
      </c>
      <c r="AK33" s="460" t="s">
        <v>575</v>
      </c>
      <c r="AL33" s="464"/>
      <c r="AM33" s="329" t="s">
        <v>576</v>
      </c>
      <c r="AN33" s="461">
        <f t="shared" si="11"/>
        <v>0</v>
      </c>
      <c r="AP33" s="461">
        <f t="shared" si="12"/>
        <v>0</v>
      </c>
      <c r="AQ33" s="461">
        <f t="shared" si="13"/>
        <v>0</v>
      </c>
    </row>
    <row r="34" spans="2:43" ht="16.5" customHeight="1">
      <c r="B34" s="456"/>
      <c r="C34" s="457" t="s">
        <v>574</v>
      </c>
      <c r="D34" s="458"/>
      <c r="E34" s="459" t="s">
        <v>561</v>
      </c>
      <c r="F34" s="458"/>
      <c r="G34" s="460" t="s">
        <v>575</v>
      </c>
      <c r="H34" s="458"/>
      <c r="I34" s="329" t="s">
        <v>576</v>
      </c>
      <c r="J34" s="456"/>
      <c r="L34" s="461">
        <f t="shared" si="14"/>
        <v>0</v>
      </c>
      <c r="N34" s="462" t="str">
        <f t="shared" si="1"/>
        <v/>
      </c>
      <c r="O34" s="459" t="s">
        <v>561</v>
      </c>
      <c r="P34" s="462" t="str">
        <f t="shared" si="2"/>
        <v/>
      </c>
      <c r="R34" s="462" t="str">
        <f t="shared" si="3"/>
        <v/>
      </c>
      <c r="S34" s="459" t="s">
        <v>561</v>
      </c>
      <c r="T34" s="462" t="str">
        <f t="shared" si="4"/>
        <v/>
      </c>
      <c r="U34" s="460" t="s">
        <v>575</v>
      </c>
      <c r="V34" s="463" t="str">
        <f t="shared" si="5"/>
        <v/>
      </c>
      <c r="W34" s="329" t="s">
        <v>576</v>
      </c>
      <c r="X34" s="461">
        <f t="shared" si="6"/>
        <v>0</v>
      </c>
      <c r="Z34" s="462" t="str">
        <f t="shared" si="7"/>
        <v/>
      </c>
      <c r="AA34" s="459" t="s">
        <v>561</v>
      </c>
      <c r="AB34" s="462" t="str">
        <f t="shared" si="8"/>
        <v/>
      </c>
      <c r="AC34" s="460" t="s">
        <v>575</v>
      </c>
      <c r="AD34" s="464"/>
      <c r="AE34" s="329" t="s">
        <v>576</v>
      </c>
      <c r="AF34" s="461">
        <f t="shared" si="9"/>
        <v>0</v>
      </c>
      <c r="AH34" s="462" t="str">
        <f t="shared" si="10"/>
        <v/>
      </c>
      <c r="AI34" s="459" t="s">
        <v>561</v>
      </c>
      <c r="AJ34" s="462" t="str">
        <f t="shared" si="0"/>
        <v/>
      </c>
      <c r="AK34" s="460" t="s">
        <v>575</v>
      </c>
      <c r="AL34" s="464"/>
      <c r="AM34" s="329" t="s">
        <v>576</v>
      </c>
      <c r="AN34" s="461">
        <f t="shared" si="11"/>
        <v>0</v>
      </c>
      <c r="AP34" s="461">
        <f t="shared" si="12"/>
        <v>0</v>
      </c>
      <c r="AQ34" s="461">
        <f t="shared" si="13"/>
        <v>0</v>
      </c>
    </row>
    <row r="35" spans="2:43" ht="16.5" customHeight="1">
      <c r="B35" s="456"/>
      <c r="C35" s="457" t="s">
        <v>574</v>
      </c>
      <c r="D35" s="458"/>
      <c r="E35" s="459" t="s">
        <v>561</v>
      </c>
      <c r="F35" s="458"/>
      <c r="G35" s="460" t="s">
        <v>575</v>
      </c>
      <c r="H35" s="458"/>
      <c r="I35" s="329" t="s">
        <v>576</v>
      </c>
      <c r="J35" s="456"/>
      <c r="L35" s="461">
        <f t="shared" si="14"/>
        <v>0</v>
      </c>
      <c r="N35" s="462" t="str">
        <f t="shared" si="1"/>
        <v/>
      </c>
      <c r="O35" s="459" t="s">
        <v>561</v>
      </c>
      <c r="P35" s="462" t="str">
        <f t="shared" si="2"/>
        <v/>
      </c>
      <c r="R35" s="462" t="str">
        <f t="shared" si="3"/>
        <v/>
      </c>
      <c r="S35" s="459" t="s">
        <v>561</v>
      </c>
      <c r="T35" s="462" t="str">
        <f t="shared" si="4"/>
        <v/>
      </c>
      <c r="U35" s="460" t="s">
        <v>575</v>
      </c>
      <c r="V35" s="463" t="str">
        <f t="shared" si="5"/>
        <v/>
      </c>
      <c r="W35" s="329" t="s">
        <v>576</v>
      </c>
      <c r="X35" s="461">
        <f t="shared" si="6"/>
        <v>0</v>
      </c>
      <c r="Z35" s="462" t="str">
        <f t="shared" si="7"/>
        <v/>
      </c>
      <c r="AA35" s="459" t="s">
        <v>561</v>
      </c>
      <c r="AB35" s="462" t="str">
        <f t="shared" si="8"/>
        <v/>
      </c>
      <c r="AC35" s="460" t="s">
        <v>575</v>
      </c>
      <c r="AD35" s="464"/>
      <c r="AE35" s="329" t="s">
        <v>576</v>
      </c>
      <c r="AF35" s="461">
        <f t="shared" si="9"/>
        <v>0</v>
      </c>
      <c r="AH35" s="462" t="str">
        <f t="shared" si="10"/>
        <v/>
      </c>
      <c r="AI35" s="459" t="s">
        <v>561</v>
      </c>
      <c r="AJ35" s="462" t="str">
        <f t="shared" si="0"/>
        <v/>
      </c>
      <c r="AK35" s="460" t="s">
        <v>575</v>
      </c>
      <c r="AL35" s="464"/>
      <c r="AM35" s="329" t="s">
        <v>576</v>
      </c>
      <c r="AN35" s="461">
        <f t="shared" si="11"/>
        <v>0</v>
      </c>
      <c r="AP35" s="461">
        <f t="shared" si="12"/>
        <v>0</v>
      </c>
      <c r="AQ35" s="461">
        <f t="shared" si="13"/>
        <v>0</v>
      </c>
    </row>
    <row r="36" spans="2:43" ht="16.5" customHeight="1">
      <c r="B36" s="456"/>
      <c r="C36" s="457" t="s">
        <v>574</v>
      </c>
      <c r="D36" s="458"/>
      <c r="E36" s="459" t="s">
        <v>561</v>
      </c>
      <c r="F36" s="458"/>
      <c r="G36" s="460" t="s">
        <v>575</v>
      </c>
      <c r="H36" s="458"/>
      <c r="I36" s="329" t="s">
        <v>576</v>
      </c>
      <c r="J36" s="456"/>
      <c r="L36" s="461">
        <f t="shared" si="14"/>
        <v>0</v>
      </c>
      <c r="N36" s="462" t="str">
        <f t="shared" si="1"/>
        <v/>
      </c>
      <c r="O36" s="459" t="s">
        <v>561</v>
      </c>
      <c r="P36" s="462" t="str">
        <f t="shared" si="2"/>
        <v/>
      </c>
      <c r="R36" s="462" t="str">
        <f t="shared" si="3"/>
        <v/>
      </c>
      <c r="S36" s="459" t="s">
        <v>561</v>
      </c>
      <c r="T36" s="462" t="str">
        <f t="shared" si="4"/>
        <v/>
      </c>
      <c r="U36" s="460" t="s">
        <v>575</v>
      </c>
      <c r="V36" s="463" t="str">
        <f t="shared" si="5"/>
        <v/>
      </c>
      <c r="W36" s="329" t="s">
        <v>576</v>
      </c>
      <c r="X36" s="461">
        <f t="shared" si="6"/>
        <v>0</v>
      </c>
      <c r="Z36" s="462" t="str">
        <f t="shared" si="7"/>
        <v/>
      </c>
      <c r="AA36" s="459" t="s">
        <v>561</v>
      </c>
      <c r="AB36" s="462" t="str">
        <f t="shared" si="8"/>
        <v/>
      </c>
      <c r="AC36" s="460" t="s">
        <v>575</v>
      </c>
      <c r="AD36" s="464"/>
      <c r="AE36" s="329" t="s">
        <v>576</v>
      </c>
      <c r="AF36" s="461">
        <f t="shared" si="9"/>
        <v>0</v>
      </c>
      <c r="AH36" s="462" t="str">
        <f t="shared" si="10"/>
        <v/>
      </c>
      <c r="AI36" s="459" t="s">
        <v>561</v>
      </c>
      <c r="AJ36" s="462" t="str">
        <f t="shared" si="0"/>
        <v/>
      </c>
      <c r="AK36" s="460" t="s">
        <v>575</v>
      </c>
      <c r="AL36" s="464"/>
      <c r="AM36" s="329" t="s">
        <v>576</v>
      </c>
      <c r="AN36" s="461">
        <f t="shared" si="11"/>
        <v>0</v>
      </c>
      <c r="AP36" s="461">
        <f t="shared" si="12"/>
        <v>0</v>
      </c>
      <c r="AQ36" s="461">
        <f t="shared" si="13"/>
        <v>0</v>
      </c>
    </row>
    <row r="37" spans="2:43" s="471" customFormat="1" ht="16.5" customHeight="1">
      <c r="B37" s="456"/>
      <c r="C37" s="467" t="s">
        <v>574</v>
      </c>
      <c r="D37" s="458"/>
      <c r="E37" s="468" t="s">
        <v>561</v>
      </c>
      <c r="F37" s="458"/>
      <c r="G37" s="469" t="s">
        <v>575</v>
      </c>
      <c r="H37" s="458"/>
      <c r="I37" s="470" t="s">
        <v>576</v>
      </c>
      <c r="J37" s="456"/>
      <c r="L37" s="461">
        <f t="shared" si="14"/>
        <v>0</v>
      </c>
      <c r="N37" s="462" t="str">
        <f t="shared" si="1"/>
        <v/>
      </c>
      <c r="O37" s="468" t="s">
        <v>561</v>
      </c>
      <c r="P37" s="462" t="str">
        <f t="shared" si="2"/>
        <v/>
      </c>
      <c r="R37" s="462" t="str">
        <f t="shared" si="3"/>
        <v/>
      </c>
      <c r="S37" s="468" t="s">
        <v>561</v>
      </c>
      <c r="T37" s="462" t="str">
        <f t="shared" si="4"/>
        <v/>
      </c>
      <c r="U37" s="469" t="s">
        <v>575</v>
      </c>
      <c r="V37" s="463" t="str">
        <f t="shared" si="5"/>
        <v/>
      </c>
      <c r="W37" s="470" t="s">
        <v>576</v>
      </c>
      <c r="X37" s="461">
        <f t="shared" si="6"/>
        <v>0</v>
      </c>
      <c r="Z37" s="462" t="str">
        <f t="shared" si="7"/>
        <v/>
      </c>
      <c r="AA37" s="468" t="s">
        <v>561</v>
      </c>
      <c r="AB37" s="462" t="str">
        <f t="shared" si="8"/>
        <v/>
      </c>
      <c r="AC37" s="469" t="s">
        <v>575</v>
      </c>
      <c r="AD37" s="464"/>
      <c r="AE37" s="470" t="s">
        <v>576</v>
      </c>
      <c r="AF37" s="461">
        <f t="shared" si="9"/>
        <v>0</v>
      </c>
      <c r="AH37" s="462" t="str">
        <f t="shared" si="10"/>
        <v/>
      </c>
      <c r="AI37" s="468" t="s">
        <v>561</v>
      </c>
      <c r="AJ37" s="462" t="str">
        <f t="shared" si="0"/>
        <v/>
      </c>
      <c r="AK37" s="469" t="s">
        <v>575</v>
      </c>
      <c r="AL37" s="464"/>
      <c r="AM37" s="470" t="s">
        <v>576</v>
      </c>
      <c r="AN37" s="461">
        <f t="shared" si="11"/>
        <v>0</v>
      </c>
      <c r="AP37" s="461">
        <f t="shared" si="12"/>
        <v>0</v>
      </c>
      <c r="AQ37" s="461">
        <f t="shared" si="13"/>
        <v>0</v>
      </c>
    </row>
    <row r="38" spans="2:43" s="471" customFormat="1" ht="16.5" customHeight="1">
      <c r="B38" s="456"/>
      <c r="C38" s="467" t="s">
        <v>574</v>
      </c>
      <c r="D38" s="458"/>
      <c r="E38" s="468" t="s">
        <v>561</v>
      </c>
      <c r="F38" s="458"/>
      <c r="G38" s="469" t="s">
        <v>575</v>
      </c>
      <c r="H38" s="458"/>
      <c r="I38" s="470" t="s">
        <v>576</v>
      </c>
      <c r="J38" s="456"/>
      <c r="L38" s="461">
        <f t="shared" si="14"/>
        <v>0</v>
      </c>
      <c r="N38" s="462" t="str">
        <f t="shared" si="1"/>
        <v/>
      </c>
      <c r="O38" s="468" t="s">
        <v>561</v>
      </c>
      <c r="P38" s="462" t="str">
        <f t="shared" si="2"/>
        <v/>
      </c>
      <c r="R38" s="462" t="str">
        <f t="shared" si="3"/>
        <v/>
      </c>
      <c r="S38" s="468" t="s">
        <v>561</v>
      </c>
      <c r="T38" s="462" t="str">
        <f t="shared" si="4"/>
        <v/>
      </c>
      <c r="U38" s="469" t="s">
        <v>575</v>
      </c>
      <c r="V38" s="463" t="str">
        <f t="shared" si="5"/>
        <v/>
      </c>
      <c r="W38" s="470" t="s">
        <v>576</v>
      </c>
      <c r="X38" s="461">
        <f t="shared" si="6"/>
        <v>0</v>
      </c>
      <c r="Z38" s="462" t="str">
        <f t="shared" si="7"/>
        <v/>
      </c>
      <c r="AA38" s="468" t="s">
        <v>561</v>
      </c>
      <c r="AB38" s="462" t="str">
        <f t="shared" si="8"/>
        <v/>
      </c>
      <c r="AC38" s="469" t="s">
        <v>575</v>
      </c>
      <c r="AD38" s="464"/>
      <c r="AE38" s="470" t="s">
        <v>576</v>
      </c>
      <c r="AF38" s="461">
        <f t="shared" si="9"/>
        <v>0</v>
      </c>
      <c r="AH38" s="462" t="str">
        <f t="shared" si="10"/>
        <v/>
      </c>
      <c r="AI38" s="468" t="s">
        <v>561</v>
      </c>
      <c r="AJ38" s="462" t="str">
        <f t="shared" si="0"/>
        <v/>
      </c>
      <c r="AK38" s="469" t="s">
        <v>575</v>
      </c>
      <c r="AL38" s="464"/>
      <c r="AM38" s="470" t="s">
        <v>576</v>
      </c>
      <c r="AN38" s="461">
        <f t="shared" si="11"/>
        <v>0</v>
      </c>
      <c r="AP38" s="461">
        <f t="shared" si="12"/>
        <v>0</v>
      </c>
      <c r="AQ38" s="461">
        <f t="shared" si="13"/>
        <v>0</v>
      </c>
    </row>
    <row r="39" spans="2:43" s="471" customFormat="1" ht="16.5" customHeight="1">
      <c r="B39" s="456"/>
      <c r="C39" s="467" t="s">
        <v>574</v>
      </c>
      <c r="D39" s="458"/>
      <c r="E39" s="468" t="s">
        <v>561</v>
      </c>
      <c r="F39" s="458"/>
      <c r="G39" s="469" t="s">
        <v>575</v>
      </c>
      <c r="H39" s="458"/>
      <c r="I39" s="470" t="s">
        <v>576</v>
      </c>
      <c r="J39" s="456"/>
      <c r="L39" s="461">
        <f t="shared" si="14"/>
        <v>0</v>
      </c>
      <c r="N39" s="462" t="str">
        <f t="shared" si="1"/>
        <v/>
      </c>
      <c r="O39" s="468" t="s">
        <v>561</v>
      </c>
      <c r="P39" s="462" t="str">
        <f t="shared" si="2"/>
        <v/>
      </c>
      <c r="R39" s="462" t="str">
        <f t="shared" si="3"/>
        <v/>
      </c>
      <c r="S39" s="468" t="s">
        <v>561</v>
      </c>
      <c r="T39" s="462" t="str">
        <f t="shared" si="4"/>
        <v/>
      </c>
      <c r="U39" s="469" t="s">
        <v>575</v>
      </c>
      <c r="V39" s="463" t="str">
        <f t="shared" si="5"/>
        <v/>
      </c>
      <c r="W39" s="470" t="s">
        <v>576</v>
      </c>
      <c r="X39" s="461">
        <f t="shared" si="6"/>
        <v>0</v>
      </c>
      <c r="Z39" s="462" t="str">
        <f t="shared" si="7"/>
        <v/>
      </c>
      <c r="AA39" s="468" t="s">
        <v>561</v>
      </c>
      <c r="AB39" s="462" t="str">
        <f t="shared" si="8"/>
        <v/>
      </c>
      <c r="AC39" s="469" t="s">
        <v>575</v>
      </c>
      <c r="AD39" s="464"/>
      <c r="AE39" s="470" t="s">
        <v>576</v>
      </c>
      <c r="AF39" s="461">
        <f t="shared" si="9"/>
        <v>0</v>
      </c>
      <c r="AH39" s="462" t="str">
        <f t="shared" si="10"/>
        <v/>
      </c>
      <c r="AI39" s="468" t="s">
        <v>561</v>
      </c>
      <c r="AJ39" s="462" t="str">
        <f t="shared" si="0"/>
        <v/>
      </c>
      <c r="AK39" s="469" t="s">
        <v>575</v>
      </c>
      <c r="AL39" s="464"/>
      <c r="AM39" s="470" t="s">
        <v>576</v>
      </c>
      <c r="AN39" s="461">
        <f t="shared" si="11"/>
        <v>0</v>
      </c>
      <c r="AP39" s="461">
        <f t="shared" si="12"/>
        <v>0</v>
      </c>
      <c r="AQ39" s="461">
        <f t="shared" si="13"/>
        <v>0</v>
      </c>
    </row>
    <row r="40" spans="2:43" s="471" customFormat="1" ht="16.5" customHeight="1">
      <c r="B40" s="456"/>
      <c r="C40" s="467" t="s">
        <v>574</v>
      </c>
      <c r="D40" s="458"/>
      <c r="E40" s="468" t="s">
        <v>561</v>
      </c>
      <c r="F40" s="458"/>
      <c r="G40" s="469" t="s">
        <v>575</v>
      </c>
      <c r="H40" s="458"/>
      <c r="I40" s="470" t="s">
        <v>576</v>
      </c>
      <c r="J40" s="456"/>
      <c r="L40" s="461">
        <f>IF(OR(D40="",F40=""),0,(IF(D40&gt;F40,1,0)-D40+F40-H40)*24)</f>
        <v>0</v>
      </c>
      <c r="N40" s="462" t="str">
        <f t="shared" si="1"/>
        <v/>
      </c>
      <c r="O40" s="468" t="s">
        <v>561</v>
      </c>
      <c r="P40" s="462" t="str">
        <f t="shared" si="2"/>
        <v/>
      </c>
      <c r="R40" s="462" t="str">
        <f>IF(OR(D40="",D40&lt;N40,P40&lt;=D40),"",D40)</f>
        <v/>
      </c>
      <c r="S40" s="468" t="s">
        <v>561</v>
      </c>
      <c r="T40" s="462" t="str">
        <f>IF(R40="","",IF(D40&lt;F40,IF(F40&lt;=P40,F40,P40),P40))</f>
        <v/>
      </c>
      <c r="U40" s="469" t="s">
        <v>575</v>
      </c>
      <c r="V40" s="463" t="str">
        <f t="shared" si="5"/>
        <v/>
      </c>
      <c r="W40" s="470" t="s">
        <v>576</v>
      </c>
      <c r="X40" s="461">
        <f t="shared" si="6"/>
        <v>0</v>
      </c>
      <c r="Z40" s="462" t="str">
        <f>IF(OR(D40="",AND(D40&lt;F40,N40&lt;=D40,D40&lt;=P40,N40&lt;=F40,F40&lt;=P40),J40="宿直"),"",IF(D40&lt;F40,IF(AND(D40&lt;P40,P40&lt;F40),P40,D40),IF(D40&lt;P40,P40,D40)))</f>
        <v/>
      </c>
      <c r="AA40" s="468" t="s">
        <v>561</v>
      </c>
      <c r="AB40" s="462" t="str">
        <f>IF(Z40="","",IF(D40&lt;F40,IF(P40&lt;F40,F40,IF(F40&lt;N40,F40,N40)),IF(F40&lt;N40,F40,N40)))</f>
        <v/>
      </c>
      <c r="AC40" s="469" t="s">
        <v>575</v>
      </c>
      <c r="AD40" s="464"/>
      <c r="AE40" s="470" t="s">
        <v>576</v>
      </c>
      <c r="AF40" s="461">
        <f>IF(Z40="",0,(IF(Z40&gt;AB40,1,0)-Z40+AB40-AD40)*24)</f>
        <v>0</v>
      </c>
      <c r="AH40" s="462" t="str">
        <f>IF(OR(AND(D40&lt;F40,D40&lt;N40),AND(D40&gt;F40,F40&gt;N40)),N40,"")</f>
        <v/>
      </c>
      <c r="AI40" s="468" t="s">
        <v>561</v>
      </c>
      <c r="AJ40" s="462" t="str">
        <f>IF(AH40="","",F40)</f>
        <v/>
      </c>
      <c r="AK40" s="469" t="s">
        <v>575</v>
      </c>
      <c r="AL40" s="464"/>
      <c r="AM40" s="470" t="s">
        <v>576</v>
      </c>
      <c r="AN40" s="461">
        <f>IF(AH40="",0,(IF(AH40&gt;AJ40,1,0)-AH40+AJ40-AL40)*24)</f>
        <v>0</v>
      </c>
      <c r="AP40" s="461">
        <f>X40+AN40</f>
        <v>0</v>
      </c>
      <c r="AQ40" s="461">
        <f>IF(X40&lt;6,X40,IF(X40&lt;8,X40+0.75,X40+1))+IF(AN40&lt;6,AN40,IF(AN40&lt;8,AN40+0.75,AN40+1))</f>
        <v>0</v>
      </c>
    </row>
    <row r="41" spans="2:43" s="471" customFormat="1" ht="16.5" customHeight="1">
      <c r="B41" s="456"/>
      <c r="C41" s="467" t="s">
        <v>574</v>
      </c>
      <c r="D41" s="458"/>
      <c r="E41" s="468" t="s">
        <v>561</v>
      </c>
      <c r="F41" s="458"/>
      <c r="G41" s="469" t="s">
        <v>575</v>
      </c>
      <c r="H41" s="458"/>
      <c r="I41" s="470" t="s">
        <v>576</v>
      </c>
      <c r="J41" s="456"/>
      <c r="L41" s="461">
        <f>IF(OR(D41="",F41=""),0,(IF(D41&gt;F41,1,0)-D41+F41-H41)*24)</f>
        <v>0</v>
      </c>
      <c r="N41" s="462" t="str">
        <f t="shared" si="1"/>
        <v/>
      </c>
      <c r="O41" s="468" t="s">
        <v>561</v>
      </c>
      <c r="P41" s="462" t="str">
        <f t="shared" si="2"/>
        <v/>
      </c>
      <c r="R41" s="462" t="str">
        <f>IF(OR(D41="",D41&lt;N41,P41&lt;=D41),"",D41)</f>
        <v/>
      </c>
      <c r="S41" s="468" t="s">
        <v>561</v>
      </c>
      <c r="T41" s="462" t="str">
        <f>IF(R41="","",IF(D41&lt;F41,IF(F41&lt;=P41,F41,P41),P41))</f>
        <v/>
      </c>
      <c r="U41" s="469" t="s">
        <v>575</v>
      </c>
      <c r="V41" s="463" t="str">
        <f t="shared" si="5"/>
        <v/>
      </c>
      <c r="W41" s="470" t="s">
        <v>576</v>
      </c>
      <c r="X41" s="461">
        <f t="shared" si="6"/>
        <v>0</v>
      </c>
      <c r="Z41" s="462" t="str">
        <f>IF(OR(D41="",AND(D41&lt;F41,N41&lt;=D41,D41&lt;=P41,N41&lt;=F41,F41&lt;=P41),J41="宿直"),"",IF(D41&lt;F41,IF(AND(D41&lt;P41,P41&lt;F41),P41,D41),IF(D41&lt;P41,P41,D41)))</f>
        <v/>
      </c>
      <c r="AA41" s="468" t="s">
        <v>561</v>
      </c>
      <c r="AB41" s="462" t="str">
        <f>IF(Z41="","",IF(D41&lt;F41,IF(P41&lt;F41,F41,IF(F41&lt;N41,F41,N41)),IF(F41&lt;N41,F41,N41)))</f>
        <v/>
      </c>
      <c r="AC41" s="469" t="s">
        <v>575</v>
      </c>
      <c r="AD41" s="464"/>
      <c r="AE41" s="470" t="s">
        <v>576</v>
      </c>
      <c r="AF41" s="461">
        <f>IF(Z41="",0,(IF(Z41&gt;AB41,1,0)-Z41+AB41-AD41)*24)</f>
        <v>0</v>
      </c>
      <c r="AH41" s="462" t="str">
        <f>IF(OR(AND(D41&lt;F41,D41&lt;N41),AND(D41&gt;F41,F41&gt;N41)),N41,"")</f>
        <v/>
      </c>
      <c r="AI41" s="468" t="s">
        <v>561</v>
      </c>
      <c r="AJ41" s="462" t="str">
        <f>IF(AH41="","",F41)</f>
        <v/>
      </c>
      <c r="AK41" s="469" t="s">
        <v>575</v>
      </c>
      <c r="AL41" s="464"/>
      <c r="AM41" s="470" t="s">
        <v>576</v>
      </c>
      <c r="AN41" s="461">
        <f>IF(AH41="",0,(IF(AH41&gt;AJ41,1,0)-AH41+AJ41-AL41)*24)</f>
        <v>0</v>
      </c>
      <c r="AP41" s="461">
        <f>X41+AN41</f>
        <v>0</v>
      </c>
      <c r="AQ41" s="461">
        <f>IF(X41&lt;6,X41,IF(X41&lt;8,X41+0.75,X41+1))+IF(AN41&lt;6,AN41,IF(AN41&lt;8,AN41+0.75,AN41+1))</f>
        <v>0</v>
      </c>
    </row>
    <row r="42" spans="2:43" s="471" customFormat="1" ht="16.5" customHeight="1">
      <c r="B42" s="456"/>
      <c r="C42" s="467" t="s">
        <v>574</v>
      </c>
      <c r="D42" s="458"/>
      <c r="E42" s="468" t="s">
        <v>561</v>
      </c>
      <c r="F42" s="458"/>
      <c r="G42" s="469" t="s">
        <v>575</v>
      </c>
      <c r="H42" s="458"/>
      <c r="I42" s="470" t="s">
        <v>576</v>
      </c>
      <c r="J42" s="456"/>
      <c r="L42" s="461">
        <f>IF(OR(D42="",F42=""),0,(IF(D42&gt;F42,1,0)-D42+F42-H42)*24)</f>
        <v>0</v>
      </c>
      <c r="N42" s="462" t="str">
        <f t="shared" si="1"/>
        <v/>
      </c>
      <c r="O42" s="468" t="s">
        <v>561</v>
      </c>
      <c r="P42" s="462" t="str">
        <f t="shared" si="2"/>
        <v/>
      </c>
      <c r="R42" s="462" t="str">
        <f>IF(OR(D42="",D42&lt;N42,P42&lt;=D42),"",D42)</f>
        <v/>
      </c>
      <c r="S42" s="468" t="s">
        <v>561</v>
      </c>
      <c r="T42" s="462" t="str">
        <f>IF(R42="","",IF(D42&lt;F42,IF(F42&lt;=P42,F42,P42),P42))</f>
        <v/>
      </c>
      <c r="U42" s="469" t="s">
        <v>575</v>
      </c>
      <c r="V42" s="463" t="str">
        <f t="shared" si="5"/>
        <v/>
      </c>
      <c r="W42" s="470" t="s">
        <v>576</v>
      </c>
      <c r="X42" s="461">
        <f t="shared" si="6"/>
        <v>0</v>
      </c>
      <c r="Z42" s="462" t="str">
        <f>IF(OR(D42="",AND(D42&lt;F42,N42&lt;=D42,D42&lt;=P42,N42&lt;=F42,F42&lt;=P42),J42="宿直"),"",IF(D42&lt;F42,IF(AND(D42&lt;P42,P42&lt;F42),P42,D42),IF(D42&lt;P42,P42,D42)))</f>
        <v/>
      </c>
      <c r="AA42" s="468" t="s">
        <v>561</v>
      </c>
      <c r="AB42" s="462" t="str">
        <f>IF(Z42="","",IF(D42&lt;F42,IF(P42&lt;F42,F42,IF(F42&lt;N42,F42,N42)),IF(F42&lt;N42,F42,N42)))</f>
        <v/>
      </c>
      <c r="AC42" s="469" t="s">
        <v>575</v>
      </c>
      <c r="AD42" s="464"/>
      <c r="AE42" s="470" t="s">
        <v>576</v>
      </c>
      <c r="AF42" s="461">
        <f>IF(Z42="",0,(IF(Z42&gt;AB42,1,0)-Z42+AB42-AD42)*24)</f>
        <v>0</v>
      </c>
      <c r="AH42" s="462" t="str">
        <f>IF(OR(AND(D42&lt;F42,D42&lt;N42),AND(D42&gt;F42,F42&gt;N42)),N42,"")</f>
        <v/>
      </c>
      <c r="AI42" s="468" t="s">
        <v>561</v>
      </c>
      <c r="AJ42" s="462" t="str">
        <f>IF(AH42="","",F42)</f>
        <v/>
      </c>
      <c r="AK42" s="469" t="s">
        <v>575</v>
      </c>
      <c r="AL42" s="464"/>
      <c r="AM42" s="470" t="s">
        <v>576</v>
      </c>
      <c r="AN42" s="461">
        <f>IF(AH42="",0,(IF(AH42&gt;AJ42,1,0)-AH42+AJ42-AL42)*24)</f>
        <v>0</v>
      </c>
      <c r="AP42" s="461">
        <f>X42+AN42</f>
        <v>0</v>
      </c>
      <c r="AQ42" s="461">
        <f>IF(X42&lt;6,X42,IF(X42&lt;8,X42+0.75,X42+1))+IF(AN42&lt;6,AN42,IF(AN42&lt;8,AN42+0.75,AN42+1))</f>
        <v>0</v>
      </c>
    </row>
    <row r="43" spans="2:43" s="471" customFormat="1" ht="16.5" customHeight="1">
      <c r="B43" s="456"/>
      <c r="C43" s="467" t="s">
        <v>574</v>
      </c>
      <c r="D43" s="458"/>
      <c r="E43" s="468" t="s">
        <v>561</v>
      </c>
      <c r="F43" s="458"/>
      <c r="G43" s="469" t="s">
        <v>575</v>
      </c>
      <c r="H43" s="458"/>
      <c r="I43" s="470" t="s">
        <v>576</v>
      </c>
      <c r="J43" s="456"/>
      <c r="L43" s="461">
        <f t="shared" si="14"/>
        <v>0</v>
      </c>
      <c r="N43" s="462" t="str">
        <f t="shared" si="1"/>
        <v/>
      </c>
      <c r="O43" s="468" t="s">
        <v>561</v>
      </c>
      <c r="P43" s="462" t="str">
        <f t="shared" si="2"/>
        <v/>
      </c>
      <c r="R43" s="462" t="str">
        <f t="shared" si="3"/>
        <v/>
      </c>
      <c r="S43" s="468" t="s">
        <v>561</v>
      </c>
      <c r="T43" s="462" t="str">
        <f t="shared" si="4"/>
        <v/>
      </c>
      <c r="U43" s="469" t="s">
        <v>575</v>
      </c>
      <c r="V43" s="463" t="str">
        <f t="shared" si="5"/>
        <v/>
      </c>
      <c r="W43" s="470" t="s">
        <v>576</v>
      </c>
      <c r="X43" s="461">
        <f t="shared" si="6"/>
        <v>0</v>
      </c>
      <c r="Z43" s="462" t="str">
        <f t="shared" si="7"/>
        <v/>
      </c>
      <c r="AA43" s="468" t="s">
        <v>561</v>
      </c>
      <c r="AB43" s="462" t="str">
        <f t="shared" si="8"/>
        <v/>
      </c>
      <c r="AC43" s="469" t="s">
        <v>575</v>
      </c>
      <c r="AD43" s="464"/>
      <c r="AE43" s="470" t="s">
        <v>576</v>
      </c>
      <c r="AF43" s="461">
        <f t="shared" si="9"/>
        <v>0</v>
      </c>
      <c r="AH43" s="462" t="str">
        <f t="shared" si="10"/>
        <v/>
      </c>
      <c r="AI43" s="468" t="s">
        <v>561</v>
      </c>
      <c r="AJ43" s="462" t="str">
        <f t="shared" si="0"/>
        <v/>
      </c>
      <c r="AK43" s="469" t="s">
        <v>575</v>
      </c>
      <c r="AL43" s="464"/>
      <c r="AM43" s="470" t="s">
        <v>576</v>
      </c>
      <c r="AN43" s="461">
        <f t="shared" si="11"/>
        <v>0</v>
      </c>
      <c r="AP43" s="461">
        <f t="shared" si="12"/>
        <v>0</v>
      </c>
      <c r="AQ43" s="461">
        <f t="shared" si="13"/>
        <v>0</v>
      </c>
    </row>
    <row r="44" spans="2:43" s="471" customFormat="1" ht="16.5" customHeight="1">
      <c r="B44" s="456"/>
      <c r="C44" s="467" t="s">
        <v>574</v>
      </c>
      <c r="D44" s="458"/>
      <c r="E44" s="468" t="s">
        <v>561</v>
      </c>
      <c r="F44" s="458"/>
      <c r="G44" s="469" t="s">
        <v>575</v>
      </c>
      <c r="H44" s="458"/>
      <c r="I44" s="470" t="s">
        <v>576</v>
      </c>
      <c r="J44" s="456"/>
      <c r="L44" s="461">
        <f t="shared" si="14"/>
        <v>0</v>
      </c>
      <c r="N44" s="462" t="str">
        <f t="shared" si="1"/>
        <v/>
      </c>
      <c r="O44" s="468" t="s">
        <v>561</v>
      </c>
      <c r="P44" s="462" t="str">
        <f t="shared" si="2"/>
        <v/>
      </c>
      <c r="R44" s="462" t="str">
        <f t="shared" si="3"/>
        <v/>
      </c>
      <c r="S44" s="468" t="s">
        <v>561</v>
      </c>
      <c r="T44" s="462" t="str">
        <f t="shared" si="4"/>
        <v/>
      </c>
      <c r="U44" s="469" t="s">
        <v>575</v>
      </c>
      <c r="V44" s="463" t="str">
        <f t="shared" si="5"/>
        <v/>
      </c>
      <c r="W44" s="470" t="s">
        <v>576</v>
      </c>
      <c r="X44" s="461">
        <f t="shared" si="6"/>
        <v>0</v>
      </c>
      <c r="Z44" s="462" t="str">
        <f t="shared" si="7"/>
        <v/>
      </c>
      <c r="AA44" s="468" t="s">
        <v>561</v>
      </c>
      <c r="AB44" s="462" t="str">
        <f t="shared" si="8"/>
        <v/>
      </c>
      <c r="AC44" s="469" t="s">
        <v>575</v>
      </c>
      <c r="AD44" s="464"/>
      <c r="AE44" s="470" t="s">
        <v>576</v>
      </c>
      <c r="AF44" s="461">
        <f t="shared" si="9"/>
        <v>0</v>
      </c>
      <c r="AH44" s="462" t="str">
        <f t="shared" si="10"/>
        <v/>
      </c>
      <c r="AI44" s="468" t="s">
        <v>561</v>
      </c>
      <c r="AJ44" s="462" t="str">
        <f t="shared" si="0"/>
        <v/>
      </c>
      <c r="AK44" s="469" t="s">
        <v>575</v>
      </c>
      <c r="AL44" s="464"/>
      <c r="AM44" s="470" t="s">
        <v>576</v>
      </c>
      <c r="AN44" s="461">
        <f t="shared" si="11"/>
        <v>0</v>
      </c>
      <c r="AP44" s="461">
        <f t="shared" si="12"/>
        <v>0</v>
      </c>
      <c r="AQ44" s="461">
        <f t="shared" si="13"/>
        <v>0</v>
      </c>
    </row>
    <row r="45" spans="2:43" s="471" customFormat="1" ht="16.5" customHeight="1">
      <c r="B45" s="456"/>
      <c r="C45" s="467" t="s">
        <v>574</v>
      </c>
      <c r="D45" s="458"/>
      <c r="E45" s="468" t="s">
        <v>561</v>
      </c>
      <c r="F45" s="458"/>
      <c r="G45" s="469" t="s">
        <v>575</v>
      </c>
      <c r="H45" s="458"/>
      <c r="I45" s="470" t="s">
        <v>576</v>
      </c>
      <c r="J45" s="456"/>
      <c r="L45" s="461">
        <f t="shared" si="14"/>
        <v>0</v>
      </c>
      <c r="N45" s="462" t="str">
        <f t="shared" si="1"/>
        <v/>
      </c>
      <c r="O45" s="468" t="s">
        <v>561</v>
      </c>
      <c r="P45" s="462" t="str">
        <f t="shared" si="2"/>
        <v/>
      </c>
      <c r="R45" s="462" t="str">
        <f t="shared" si="3"/>
        <v/>
      </c>
      <c r="S45" s="468" t="s">
        <v>561</v>
      </c>
      <c r="T45" s="462" t="str">
        <f t="shared" si="4"/>
        <v/>
      </c>
      <c r="U45" s="469" t="s">
        <v>575</v>
      </c>
      <c r="V45" s="463" t="str">
        <f t="shared" si="5"/>
        <v/>
      </c>
      <c r="W45" s="470" t="s">
        <v>576</v>
      </c>
      <c r="X45" s="461">
        <f t="shared" si="6"/>
        <v>0</v>
      </c>
      <c r="Z45" s="462" t="str">
        <f t="shared" si="7"/>
        <v/>
      </c>
      <c r="AA45" s="468" t="s">
        <v>561</v>
      </c>
      <c r="AB45" s="462" t="str">
        <f t="shared" si="8"/>
        <v/>
      </c>
      <c r="AC45" s="469" t="s">
        <v>575</v>
      </c>
      <c r="AD45" s="464"/>
      <c r="AE45" s="470" t="s">
        <v>576</v>
      </c>
      <c r="AF45" s="461">
        <f t="shared" si="9"/>
        <v>0</v>
      </c>
      <c r="AH45" s="462" t="str">
        <f t="shared" si="10"/>
        <v/>
      </c>
      <c r="AI45" s="468" t="s">
        <v>561</v>
      </c>
      <c r="AJ45" s="462" t="str">
        <f t="shared" si="0"/>
        <v/>
      </c>
      <c r="AK45" s="469" t="s">
        <v>575</v>
      </c>
      <c r="AL45" s="464"/>
      <c r="AM45" s="470" t="s">
        <v>576</v>
      </c>
      <c r="AN45" s="461">
        <f t="shared" si="11"/>
        <v>0</v>
      </c>
      <c r="AP45" s="461">
        <f t="shared" si="12"/>
        <v>0</v>
      </c>
      <c r="AQ45" s="461">
        <f t="shared" si="13"/>
        <v>0</v>
      </c>
    </row>
    <row r="46" spans="2:43" s="471" customFormat="1" ht="16.5" customHeight="1">
      <c r="B46" s="456"/>
      <c r="C46" s="467" t="s">
        <v>574</v>
      </c>
      <c r="D46" s="458"/>
      <c r="E46" s="468" t="s">
        <v>561</v>
      </c>
      <c r="F46" s="458"/>
      <c r="G46" s="469" t="s">
        <v>575</v>
      </c>
      <c r="H46" s="458"/>
      <c r="I46" s="470" t="s">
        <v>576</v>
      </c>
      <c r="J46" s="456"/>
      <c r="L46" s="461">
        <f t="shared" si="14"/>
        <v>0</v>
      </c>
      <c r="N46" s="462" t="str">
        <f t="shared" si="1"/>
        <v/>
      </c>
      <c r="O46" s="468" t="s">
        <v>561</v>
      </c>
      <c r="P46" s="462" t="str">
        <f t="shared" si="2"/>
        <v/>
      </c>
      <c r="R46" s="462" t="str">
        <f t="shared" si="3"/>
        <v/>
      </c>
      <c r="S46" s="468" t="s">
        <v>561</v>
      </c>
      <c r="T46" s="462" t="str">
        <f t="shared" si="4"/>
        <v/>
      </c>
      <c r="U46" s="469" t="s">
        <v>575</v>
      </c>
      <c r="V46" s="463" t="str">
        <f t="shared" si="5"/>
        <v/>
      </c>
      <c r="W46" s="470" t="s">
        <v>576</v>
      </c>
      <c r="X46" s="461">
        <f t="shared" si="6"/>
        <v>0</v>
      </c>
      <c r="Z46" s="462" t="str">
        <f t="shared" si="7"/>
        <v/>
      </c>
      <c r="AA46" s="468" t="s">
        <v>561</v>
      </c>
      <c r="AB46" s="462" t="str">
        <f t="shared" si="8"/>
        <v/>
      </c>
      <c r="AC46" s="469" t="s">
        <v>575</v>
      </c>
      <c r="AD46" s="464"/>
      <c r="AE46" s="470" t="s">
        <v>576</v>
      </c>
      <c r="AF46" s="461">
        <f t="shared" si="9"/>
        <v>0</v>
      </c>
      <c r="AH46" s="462" t="str">
        <f t="shared" si="10"/>
        <v/>
      </c>
      <c r="AI46" s="468" t="s">
        <v>561</v>
      </c>
      <c r="AJ46" s="462" t="str">
        <f t="shared" si="0"/>
        <v/>
      </c>
      <c r="AK46" s="469" t="s">
        <v>575</v>
      </c>
      <c r="AL46" s="464"/>
      <c r="AM46" s="470" t="s">
        <v>576</v>
      </c>
      <c r="AN46" s="461">
        <f t="shared" si="11"/>
        <v>0</v>
      </c>
      <c r="AP46" s="461">
        <f t="shared" si="12"/>
        <v>0</v>
      </c>
      <c r="AQ46" s="461">
        <f t="shared" si="13"/>
        <v>0</v>
      </c>
    </row>
    <row r="47" spans="2:43" s="471" customFormat="1" ht="16.5" customHeight="1">
      <c r="B47" s="456"/>
      <c r="C47" s="467" t="s">
        <v>574</v>
      </c>
      <c r="D47" s="458"/>
      <c r="E47" s="468" t="s">
        <v>561</v>
      </c>
      <c r="F47" s="458"/>
      <c r="G47" s="469" t="s">
        <v>575</v>
      </c>
      <c r="H47" s="458"/>
      <c r="I47" s="470" t="s">
        <v>576</v>
      </c>
      <c r="J47" s="456"/>
      <c r="L47" s="461">
        <f t="shared" si="14"/>
        <v>0</v>
      </c>
      <c r="N47" s="462" t="str">
        <f t="shared" si="1"/>
        <v/>
      </c>
      <c r="O47" s="468" t="s">
        <v>561</v>
      </c>
      <c r="P47" s="462" t="str">
        <f t="shared" si="2"/>
        <v/>
      </c>
      <c r="R47" s="462" t="str">
        <f t="shared" si="3"/>
        <v/>
      </c>
      <c r="S47" s="468" t="s">
        <v>561</v>
      </c>
      <c r="T47" s="462" t="str">
        <f t="shared" si="4"/>
        <v/>
      </c>
      <c r="U47" s="469" t="s">
        <v>575</v>
      </c>
      <c r="V47" s="463" t="str">
        <f t="shared" si="5"/>
        <v/>
      </c>
      <c r="W47" s="470" t="s">
        <v>576</v>
      </c>
      <c r="X47" s="461">
        <f t="shared" si="6"/>
        <v>0</v>
      </c>
      <c r="Z47" s="462" t="str">
        <f t="shared" si="7"/>
        <v/>
      </c>
      <c r="AA47" s="468" t="s">
        <v>561</v>
      </c>
      <c r="AB47" s="462" t="str">
        <f t="shared" si="8"/>
        <v/>
      </c>
      <c r="AC47" s="469" t="s">
        <v>575</v>
      </c>
      <c r="AD47" s="464"/>
      <c r="AE47" s="470" t="s">
        <v>576</v>
      </c>
      <c r="AF47" s="461">
        <f t="shared" si="9"/>
        <v>0</v>
      </c>
      <c r="AH47" s="462" t="str">
        <f t="shared" si="10"/>
        <v/>
      </c>
      <c r="AI47" s="468" t="s">
        <v>561</v>
      </c>
      <c r="AJ47" s="462" t="str">
        <f t="shared" si="0"/>
        <v/>
      </c>
      <c r="AK47" s="469" t="s">
        <v>575</v>
      </c>
      <c r="AL47" s="464"/>
      <c r="AM47" s="470" t="s">
        <v>576</v>
      </c>
      <c r="AN47" s="461">
        <f t="shared" si="11"/>
        <v>0</v>
      </c>
      <c r="AP47" s="461">
        <f t="shared" si="12"/>
        <v>0</v>
      </c>
      <c r="AQ47" s="461">
        <f t="shared" si="13"/>
        <v>0</v>
      </c>
    </row>
    <row r="48" spans="2:43" s="471" customFormat="1" ht="16.5" customHeight="1">
      <c r="B48" s="456"/>
      <c r="C48" s="467" t="s">
        <v>574</v>
      </c>
      <c r="D48" s="458"/>
      <c r="E48" s="468" t="s">
        <v>561</v>
      </c>
      <c r="F48" s="458"/>
      <c r="G48" s="469" t="s">
        <v>575</v>
      </c>
      <c r="H48" s="458"/>
      <c r="I48" s="470" t="s">
        <v>576</v>
      </c>
      <c r="J48" s="456"/>
      <c r="L48" s="461">
        <f t="shared" si="14"/>
        <v>0</v>
      </c>
      <c r="N48" s="462" t="str">
        <f t="shared" si="1"/>
        <v/>
      </c>
      <c r="O48" s="468" t="s">
        <v>561</v>
      </c>
      <c r="P48" s="462" t="str">
        <f t="shared" si="2"/>
        <v/>
      </c>
      <c r="R48" s="462" t="str">
        <f t="shared" si="3"/>
        <v/>
      </c>
      <c r="S48" s="468" t="s">
        <v>561</v>
      </c>
      <c r="T48" s="462" t="str">
        <f t="shared" si="4"/>
        <v/>
      </c>
      <c r="U48" s="469" t="s">
        <v>575</v>
      </c>
      <c r="V48" s="463" t="str">
        <f t="shared" si="5"/>
        <v/>
      </c>
      <c r="W48" s="470" t="s">
        <v>576</v>
      </c>
      <c r="X48" s="461">
        <f t="shared" si="6"/>
        <v>0</v>
      </c>
      <c r="Z48" s="462" t="str">
        <f t="shared" si="7"/>
        <v/>
      </c>
      <c r="AA48" s="468" t="s">
        <v>561</v>
      </c>
      <c r="AB48" s="462" t="str">
        <f t="shared" si="8"/>
        <v/>
      </c>
      <c r="AC48" s="469" t="s">
        <v>575</v>
      </c>
      <c r="AD48" s="464"/>
      <c r="AE48" s="470" t="s">
        <v>576</v>
      </c>
      <c r="AF48" s="461">
        <f t="shared" si="9"/>
        <v>0</v>
      </c>
      <c r="AH48" s="462" t="str">
        <f t="shared" si="10"/>
        <v/>
      </c>
      <c r="AI48" s="468" t="s">
        <v>561</v>
      </c>
      <c r="AJ48" s="462" t="str">
        <f t="shared" si="0"/>
        <v/>
      </c>
      <c r="AK48" s="469" t="s">
        <v>575</v>
      </c>
      <c r="AL48" s="464"/>
      <c r="AM48" s="470" t="s">
        <v>576</v>
      </c>
      <c r="AN48" s="461">
        <f t="shared" si="11"/>
        <v>0</v>
      </c>
      <c r="AP48" s="461">
        <f t="shared" si="12"/>
        <v>0</v>
      </c>
      <c r="AQ48" s="461">
        <f t="shared" si="13"/>
        <v>0</v>
      </c>
    </row>
    <row r="49" spans="2:43" s="471" customFormat="1" ht="16.5" customHeight="1">
      <c r="B49" s="456"/>
      <c r="C49" s="467" t="s">
        <v>574</v>
      </c>
      <c r="D49" s="458"/>
      <c r="E49" s="468" t="s">
        <v>561</v>
      </c>
      <c r="F49" s="458"/>
      <c r="G49" s="469" t="s">
        <v>575</v>
      </c>
      <c r="H49" s="458"/>
      <c r="I49" s="470" t="s">
        <v>576</v>
      </c>
      <c r="J49" s="456"/>
      <c r="L49" s="461">
        <f t="shared" si="14"/>
        <v>0</v>
      </c>
      <c r="N49" s="462" t="str">
        <f t="shared" si="1"/>
        <v/>
      </c>
      <c r="O49" s="468" t="s">
        <v>561</v>
      </c>
      <c r="P49" s="462" t="str">
        <f t="shared" si="2"/>
        <v/>
      </c>
      <c r="R49" s="462" t="str">
        <f t="shared" si="3"/>
        <v/>
      </c>
      <c r="S49" s="468" t="s">
        <v>561</v>
      </c>
      <c r="T49" s="462" t="str">
        <f t="shared" si="4"/>
        <v/>
      </c>
      <c r="U49" s="469" t="s">
        <v>575</v>
      </c>
      <c r="V49" s="463" t="str">
        <f t="shared" si="5"/>
        <v/>
      </c>
      <c r="W49" s="470" t="s">
        <v>576</v>
      </c>
      <c r="X49" s="461">
        <f t="shared" si="6"/>
        <v>0</v>
      </c>
      <c r="Z49" s="462" t="str">
        <f t="shared" si="7"/>
        <v/>
      </c>
      <c r="AA49" s="468" t="s">
        <v>561</v>
      </c>
      <c r="AB49" s="462" t="str">
        <f t="shared" si="8"/>
        <v/>
      </c>
      <c r="AC49" s="469" t="s">
        <v>575</v>
      </c>
      <c r="AD49" s="464"/>
      <c r="AE49" s="470" t="s">
        <v>576</v>
      </c>
      <c r="AF49" s="461">
        <f t="shared" si="9"/>
        <v>0</v>
      </c>
      <c r="AH49" s="462" t="str">
        <f t="shared" si="10"/>
        <v/>
      </c>
      <c r="AI49" s="468" t="s">
        <v>561</v>
      </c>
      <c r="AJ49" s="462" t="str">
        <f t="shared" si="0"/>
        <v/>
      </c>
      <c r="AK49" s="469" t="s">
        <v>575</v>
      </c>
      <c r="AL49" s="464"/>
      <c r="AM49" s="470" t="s">
        <v>576</v>
      </c>
      <c r="AN49" s="461">
        <f t="shared" si="11"/>
        <v>0</v>
      </c>
      <c r="AP49" s="461">
        <f t="shared" si="12"/>
        <v>0</v>
      </c>
      <c r="AQ49" s="461">
        <f t="shared" si="13"/>
        <v>0</v>
      </c>
    </row>
    <row r="50" spans="2:43" s="471" customFormat="1" ht="16.5" customHeight="1">
      <c r="B50" s="456"/>
      <c r="C50" s="467" t="s">
        <v>574</v>
      </c>
      <c r="D50" s="458"/>
      <c r="E50" s="468" t="s">
        <v>561</v>
      </c>
      <c r="F50" s="458"/>
      <c r="G50" s="469" t="s">
        <v>575</v>
      </c>
      <c r="H50" s="458"/>
      <c r="I50" s="470" t="s">
        <v>576</v>
      </c>
      <c r="J50" s="456"/>
      <c r="L50" s="461">
        <f t="shared" si="14"/>
        <v>0</v>
      </c>
      <c r="N50" s="462" t="str">
        <f t="shared" si="1"/>
        <v/>
      </c>
      <c r="O50" s="468" t="s">
        <v>561</v>
      </c>
      <c r="P50" s="462" t="str">
        <f t="shared" si="2"/>
        <v/>
      </c>
      <c r="R50" s="462" t="str">
        <f t="shared" si="3"/>
        <v/>
      </c>
      <c r="S50" s="468" t="s">
        <v>561</v>
      </c>
      <c r="T50" s="462" t="str">
        <f t="shared" si="4"/>
        <v/>
      </c>
      <c r="U50" s="469" t="s">
        <v>575</v>
      </c>
      <c r="V50" s="463" t="str">
        <f t="shared" si="5"/>
        <v/>
      </c>
      <c r="W50" s="470" t="s">
        <v>576</v>
      </c>
      <c r="X50" s="461">
        <f t="shared" si="6"/>
        <v>0</v>
      </c>
      <c r="Z50" s="462" t="str">
        <f t="shared" si="7"/>
        <v/>
      </c>
      <c r="AA50" s="468" t="s">
        <v>561</v>
      </c>
      <c r="AB50" s="462" t="str">
        <f t="shared" si="8"/>
        <v/>
      </c>
      <c r="AC50" s="469" t="s">
        <v>575</v>
      </c>
      <c r="AD50" s="464"/>
      <c r="AE50" s="470" t="s">
        <v>576</v>
      </c>
      <c r="AF50" s="461">
        <f t="shared" si="9"/>
        <v>0</v>
      </c>
      <c r="AH50" s="462" t="str">
        <f t="shared" si="10"/>
        <v/>
      </c>
      <c r="AI50" s="468" t="s">
        <v>561</v>
      </c>
      <c r="AJ50" s="462" t="str">
        <f t="shared" si="0"/>
        <v/>
      </c>
      <c r="AK50" s="469" t="s">
        <v>575</v>
      </c>
      <c r="AL50" s="464"/>
      <c r="AM50" s="470" t="s">
        <v>576</v>
      </c>
      <c r="AN50" s="461">
        <f t="shared" si="11"/>
        <v>0</v>
      </c>
      <c r="AP50" s="461">
        <f t="shared" si="12"/>
        <v>0</v>
      </c>
      <c r="AQ50" s="461">
        <f t="shared" si="13"/>
        <v>0</v>
      </c>
    </row>
    <row r="51" spans="2:43" s="471" customFormat="1" ht="16.5" customHeight="1">
      <c r="B51" s="456"/>
      <c r="C51" s="467" t="s">
        <v>574</v>
      </c>
      <c r="D51" s="472"/>
      <c r="E51" s="468" t="s">
        <v>561</v>
      </c>
      <c r="F51" s="472"/>
      <c r="G51" s="469" t="s">
        <v>575</v>
      </c>
      <c r="H51" s="472"/>
      <c r="I51" s="470" t="s">
        <v>576</v>
      </c>
      <c r="J51" s="456"/>
      <c r="L51" s="461">
        <f t="shared" si="14"/>
        <v>0</v>
      </c>
      <c r="N51" s="462" t="str">
        <f t="shared" si="1"/>
        <v/>
      </c>
      <c r="O51" s="468" t="s">
        <v>561</v>
      </c>
      <c r="P51" s="462" t="str">
        <f t="shared" si="2"/>
        <v/>
      </c>
      <c r="R51" s="462" t="str">
        <f t="shared" si="3"/>
        <v/>
      </c>
      <c r="S51" s="468" t="s">
        <v>561</v>
      </c>
      <c r="T51" s="462" t="str">
        <f t="shared" si="4"/>
        <v/>
      </c>
      <c r="U51" s="469" t="s">
        <v>575</v>
      </c>
      <c r="V51" s="463" t="str">
        <f t="shared" si="5"/>
        <v/>
      </c>
      <c r="W51" s="470" t="s">
        <v>576</v>
      </c>
      <c r="X51" s="461">
        <f t="shared" si="6"/>
        <v>0</v>
      </c>
      <c r="Z51" s="462" t="str">
        <f t="shared" si="7"/>
        <v/>
      </c>
      <c r="AA51" s="468" t="s">
        <v>561</v>
      </c>
      <c r="AB51" s="462" t="str">
        <f t="shared" si="8"/>
        <v/>
      </c>
      <c r="AC51" s="469" t="s">
        <v>575</v>
      </c>
      <c r="AD51" s="473"/>
      <c r="AE51" s="470" t="s">
        <v>576</v>
      </c>
      <c r="AF51" s="461">
        <f t="shared" si="9"/>
        <v>0</v>
      </c>
      <c r="AH51" s="462" t="str">
        <f t="shared" si="10"/>
        <v/>
      </c>
      <c r="AI51" s="468" t="s">
        <v>561</v>
      </c>
      <c r="AJ51" s="462" t="str">
        <f t="shared" si="0"/>
        <v/>
      </c>
      <c r="AK51" s="469" t="s">
        <v>575</v>
      </c>
      <c r="AL51" s="464"/>
      <c r="AM51" s="470" t="s">
        <v>576</v>
      </c>
      <c r="AN51" s="461">
        <f t="shared" si="11"/>
        <v>0</v>
      </c>
      <c r="AP51" s="461">
        <f t="shared" si="12"/>
        <v>0</v>
      </c>
      <c r="AQ51" s="461">
        <f t="shared" si="13"/>
        <v>0</v>
      </c>
    </row>
    <row r="52" spans="2:43" s="471" customFormat="1" ht="16.5" customHeight="1">
      <c r="B52" s="456"/>
      <c r="C52" s="467" t="s">
        <v>574</v>
      </c>
      <c r="D52" s="458"/>
      <c r="E52" s="468" t="s">
        <v>561</v>
      </c>
      <c r="F52" s="458"/>
      <c r="G52" s="469" t="s">
        <v>575</v>
      </c>
      <c r="H52" s="458"/>
      <c r="I52" s="470" t="s">
        <v>576</v>
      </c>
      <c r="J52" s="456"/>
      <c r="L52" s="461">
        <f t="shared" si="14"/>
        <v>0</v>
      </c>
      <c r="N52" s="462" t="str">
        <f t="shared" si="1"/>
        <v/>
      </c>
      <c r="O52" s="468" t="s">
        <v>561</v>
      </c>
      <c r="P52" s="462" t="str">
        <f t="shared" si="2"/>
        <v/>
      </c>
      <c r="R52" s="462" t="str">
        <f t="shared" si="3"/>
        <v/>
      </c>
      <c r="S52" s="468" t="s">
        <v>561</v>
      </c>
      <c r="T52" s="462" t="str">
        <f t="shared" si="4"/>
        <v/>
      </c>
      <c r="U52" s="469" t="s">
        <v>575</v>
      </c>
      <c r="V52" s="463" t="str">
        <f t="shared" si="5"/>
        <v/>
      </c>
      <c r="W52" s="470" t="s">
        <v>576</v>
      </c>
      <c r="X52" s="461">
        <f t="shared" si="6"/>
        <v>0</v>
      </c>
      <c r="Z52" s="462" t="str">
        <f t="shared" si="7"/>
        <v/>
      </c>
      <c r="AA52" s="468" t="s">
        <v>561</v>
      </c>
      <c r="AB52" s="462" t="str">
        <f t="shared" si="8"/>
        <v/>
      </c>
      <c r="AC52" s="469" t="s">
        <v>575</v>
      </c>
      <c r="AD52" s="464"/>
      <c r="AE52" s="470" t="s">
        <v>576</v>
      </c>
      <c r="AF52" s="461">
        <f t="shared" si="9"/>
        <v>0</v>
      </c>
      <c r="AH52" s="462" t="str">
        <f t="shared" si="10"/>
        <v/>
      </c>
      <c r="AI52" s="468" t="s">
        <v>561</v>
      </c>
      <c r="AJ52" s="462" t="str">
        <f t="shared" si="0"/>
        <v/>
      </c>
      <c r="AK52" s="469" t="s">
        <v>575</v>
      </c>
      <c r="AL52" s="464"/>
      <c r="AM52" s="470" t="s">
        <v>576</v>
      </c>
      <c r="AN52" s="461">
        <f t="shared" si="11"/>
        <v>0</v>
      </c>
      <c r="AP52" s="461">
        <f t="shared" si="12"/>
        <v>0</v>
      </c>
      <c r="AQ52" s="461">
        <f t="shared" si="13"/>
        <v>0</v>
      </c>
    </row>
    <row r="53" spans="2:43" s="471" customFormat="1" ht="16.5" customHeight="1">
      <c r="B53" s="456"/>
      <c r="C53" s="467" t="s">
        <v>574</v>
      </c>
      <c r="D53" s="458"/>
      <c r="E53" s="468" t="s">
        <v>561</v>
      </c>
      <c r="F53" s="458"/>
      <c r="G53" s="469" t="s">
        <v>575</v>
      </c>
      <c r="H53" s="458"/>
      <c r="I53" s="470" t="s">
        <v>576</v>
      </c>
      <c r="J53" s="456"/>
      <c r="L53" s="461">
        <f t="shared" si="14"/>
        <v>0</v>
      </c>
      <c r="N53" s="462" t="str">
        <f t="shared" si="1"/>
        <v/>
      </c>
      <c r="O53" s="468" t="s">
        <v>561</v>
      </c>
      <c r="P53" s="462" t="str">
        <f t="shared" si="2"/>
        <v/>
      </c>
      <c r="R53" s="462" t="str">
        <f t="shared" si="3"/>
        <v/>
      </c>
      <c r="S53" s="468" t="s">
        <v>561</v>
      </c>
      <c r="T53" s="462" t="str">
        <f t="shared" si="4"/>
        <v/>
      </c>
      <c r="U53" s="469" t="s">
        <v>575</v>
      </c>
      <c r="V53" s="463" t="str">
        <f t="shared" si="5"/>
        <v/>
      </c>
      <c r="W53" s="470" t="s">
        <v>576</v>
      </c>
      <c r="X53" s="461">
        <f t="shared" si="6"/>
        <v>0</v>
      </c>
      <c r="Z53" s="462" t="str">
        <f t="shared" si="7"/>
        <v/>
      </c>
      <c r="AA53" s="468" t="s">
        <v>561</v>
      </c>
      <c r="AB53" s="462" t="str">
        <f t="shared" si="8"/>
        <v/>
      </c>
      <c r="AC53" s="469" t="s">
        <v>575</v>
      </c>
      <c r="AD53" s="464"/>
      <c r="AE53" s="470" t="s">
        <v>576</v>
      </c>
      <c r="AF53" s="461">
        <f t="shared" si="9"/>
        <v>0</v>
      </c>
      <c r="AH53" s="462" t="str">
        <f t="shared" si="10"/>
        <v/>
      </c>
      <c r="AI53" s="468" t="s">
        <v>561</v>
      </c>
      <c r="AJ53" s="462" t="str">
        <f t="shared" si="0"/>
        <v/>
      </c>
      <c r="AK53" s="469" t="s">
        <v>575</v>
      </c>
      <c r="AL53" s="464"/>
      <c r="AM53" s="470" t="s">
        <v>576</v>
      </c>
      <c r="AN53" s="461">
        <f t="shared" si="11"/>
        <v>0</v>
      </c>
      <c r="AP53" s="461">
        <f t="shared" si="12"/>
        <v>0</v>
      </c>
      <c r="AQ53" s="461">
        <f t="shared" si="13"/>
        <v>0</v>
      </c>
    </row>
    <row r="54" spans="2:43" s="471" customFormat="1" ht="16.5" customHeight="1">
      <c r="B54" s="456"/>
      <c r="C54" s="467" t="s">
        <v>574</v>
      </c>
      <c r="D54" s="472"/>
      <c r="E54" s="468" t="s">
        <v>561</v>
      </c>
      <c r="F54" s="472"/>
      <c r="G54" s="469" t="s">
        <v>575</v>
      </c>
      <c r="H54" s="472"/>
      <c r="I54" s="470" t="s">
        <v>576</v>
      </c>
      <c r="J54" s="456"/>
      <c r="L54" s="461">
        <f t="shared" si="14"/>
        <v>0</v>
      </c>
      <c r="N54" s="462" t="str">
        <f t="shared" si="1"/>
        <v/>
      </c>
      <c r="O54" s="468" t="s">
        <v>561</v>
      </c>
      <c r="P54" s="462" t="str">
        <f t="shared" si="2"/>
        <v/>
      </c>
      <c r="R54" s="462" t="str">
        <f t="shared" si="3"/>
        <v/>
      </c>
      <c r="S54" s="468" t="s">
        <v>561</v>
      </c>
      <c r="T54" s="462" t="str">
        <f t="shared" si="4"/>
        <v/>
      </c>
      <c r="U54" s="469" t="s">
        <v>575</v>
      </c>
      <c r="V54" s="463" t="str">
        <f t="shared" si="5"/>
        <v/>
      </c>
      <c r="W54" s="470" t="s">
        <v>576</v>
      </c>
      <c r="X54" s="461">
        <f t="shared" si="6"/>
        <v>0</v>
      </c>
      <c r="Z54" s="462" t="str">
        <f t="shared" si="7"/>
        <v/>
      </c>
      <c r="AA54" s="468" t="s">
        <v>561</v>
      </c>
      <c r="AB54" s="462" t="str">
        <f t="shared" si="8"/>
        <v/>
      </c>
      <c r="AC54" s="469" t="s">
        <v>575</v>
      </c>
      <c r="AD54" s="473"/>
      <c r="AE54" s="470" t="s">
        <v>576</v>
      </c>
      <c r="AF54" s="461">
        <f t="shared" si="9"/>
        <v>0</v>
      </c>
      <c r="AH54" s="462" t="str">
        <f t="shared" si="10"/>
        <v/>
      </c>
      <c r="AI54" s="468" t="s">
        <v>561</v>
      </c>
      <c r="AJ54" s="462" t="str">
        <f t="shared" si="0"/>
        <v/>
      </c>
      <c r="AK54" s="469" t="s">
        <v>575</v>
      </c>
      <c r="AL54" s="464"/>
      <c r="AM54" s="470" t="s">
        <v>576</v>
      </c>
      <c r="AN54" s="461">
        <f t="shared" si="11"/>
        <v>0</v>
      </c>
      <c r="AP54" s="461">
        <f t="shared" si="12"/>
        <v>0</v>
      </c>
      <c r="AQ54" s="461">
        <f t="shared" si="13"/>
        <v>0</v>
      </c>
    </row>
    <row r="55" spans="2:43" ht="16.5" customHeight="1">
      <c r="B55" s="474" t="s">
        <v>577</v>
      </c>
      <c r="C55" s="457" t="s">
        <v>574</v>
      </c>
      <c r="D55" s="475"/>
      <c r="E55" s="476"/>
      <c r="F55" s="476"/>
      <c r="G55" s="476"/>
      <c r="H55" s="476"/>
      <c r="I55" s="476"/>
      <c r="J55" s="476"/>
      <c r="K55" s="476"/>
      <c r="L55" s="477" t="s">
        <v>578</v>
      </c>
      <c r="N55" s="475"/>
      <c r="O55" s="476"/>
      <c r="P55" s="478"/>
      <c r="R55" s="479"/>
      <c r="S55" s="480"/>
      <c r="T55" s="480"/>
      <c r="U55" s="480"/>
      <c r="V55" s="480"/>
      <c r="W55" s="480"/>
      <c r="X55" s="477" t="s">
        <v>578</v>
      </c>
      <c r="Z55" s="475"/>
      <c r="AA55" s="476"/>
      <c r="AB55" s="476"/>
      <c r="AC55" s="476"/>
      <c r="AD55" s="476"/>
      <c r="AE55" s="476"/>
      <c r="AF55" s="477" t="s">
        <v>578</v>
      </c>
      <c r="AH55" s="475"/>
      <c r="AI55" s="476"/>
      <c r="AJ55" s="476"/>
      <c r="AK55" s="476"/>
      <c r="AL55" s="476"/>
      <c r="AM55" s="476"/>
      <c r="AN55" s="477" t="s">
        <v>578</v>
      </c>
      <c r="AP55" s="477" t="s">
        <v>578</v>
      </c>
      <c r="AQ55" s="461"/>
    </row>
    <row r="56" spans="2:43" ht="8.1" customHeight="1"/>
    <row r="57" spans="2:43" ht="15" customHeight="1">
      <c r="B57" s="481" t="s">
        <v>579</v>
      </c>
      <c r="C57" s="482"/>
    </row>
    <row r="58" spans="2:43" ht="15" customHeight="1">
      <c r="B58" s="483" t="s">
        <v>580</v>
      </c>
      <c r="C58" s="482"/>
    </row>
    <row r="59" spans="2:43" ht="15" customHeight="1">
      <c r="B59" s="483"/>
      <c r="C59" s="482"/>
    </row>
    <row r="60" spans="2:43" ht="15" customHeight="1">
      <c r="B60" s="483"/>
      <c r="C60" s="482"/>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K1:XFD1048576 J55:J1048576 A1:G1 J1 A2:I1048576 J2:J10"/>
  </dataValidations>
  <printOptions horizontalCentered="1"/>
  <pageMargins left="0.19685039370078741" right="0.19685039370078741" top="0.39370078740157483" bottom="0.19685039370078741" header="0.31496062992125984" footer="0.31496062992125984"/>
  <pageSetup paperSize="9" scale="68"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22"/>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765</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581</v>
      </c>
      <c r="AM1" s="490"/>
      <c r="AN1" s="746" t="s">
        <v>115</v>
      </c>
      <c r="AO1" s="747"/>
      <c r="AP1" s="747"/>
      <c r="AQ1" s="748"/>
      <c r="AT1" s="492"/>
      <c r="AZ1" s="136">
        <v>2023</v>
      </c>
      <c r="BA1" s="136">
        <v>5</v>
      </c>
    </row>
    <row r="2" spans="1:53" s="491" customFormat="1" ht="18" customHeight="1">
      <c r="A2" s="488" t="s">
        <v>583</v>
      </c>
      <c r="B2" s="493"/>
      <c r="C2" s="493"/>
      <c r="D2" s="493"/>
      <c r="E2" s="493"/>
      <c r="F2" s="493"/>
      <c r="G2" s="493"/>
      <c r="H2" s="493"/>
      <c r="I2" s="493"/>
      <c r="J2" s="493"/>
      <c r="K2" s="493"/>
      <c r="L2" s="493"/>
      <c r="M2" s="493"/>
      <c r="N2" s="547"/>
      <c r="O2" s="493"/>
      <c r="P2" s="749">
        <f>YEAR(EOMONTH(DATE(SUM(2018+【共通】!N9),【共通】!P9,【共通】!R9),-2))</f>
        <v>2024</v>
      </c>
      <c r="Q2" s="749"/>
      <c r="R2" s="749"/>
      <c r="S2" s="749"/>
      <c r="T2" s="750" t="s">
        <v>27</v>
      </c>
      <c r="U2" s="750"/>
      <c r="V2" s="749">
        <f>MONTH(EOMONTH(DATE(2024,【共通】!P9,【共通】!R9),-2))</f>
        <v>9</v>
      </c>
      <c r="W2" s="749"/>
      <c r="X2" s="750" t="s">
        <v>302</v>
      </c>
      <c r="Y2" s="750"/>
      <c r="Z2" s="493"/>
      <c r="AA2" s="493"/>
      <c r="AB2" s="493"/>
      <c r="AC2" s="488"/>
      <c r="AD2" s="488"/>
      <c r="AE2" s="494"/>
      <c r="AF2" s="490"/>
      <c r="AG2" s="493"/>
      <c r="AH2" s="493"/>
      <c r="AI2" s="493"/>
      <c r="AJ2" s="493"/>
      <c r="AK2" s="493"/>
      <c r="AL2" s="490" t="s">
        <v>584</v>
      </c>
      <c r="AM2" s="490"/>
      <c r="AN2" s="751"/>
      <c r="AO2" s="752"/>
      <c r="AP2" s="752"/>
      <c r="AQ2" s="753"/>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585</v>
      </c>
      <c r="AM3" s="490"/>
      <c r="AN3" s="758" t="str">
        <f>IF(AN4="","予定/実績の別を選択",IF(AN4="予定","４週","暦月"))</f>
        <v>暦月</v>
      </c>
      <c r="AO3" s="759"/>
      <c r="AP3" s="759"/>
      <c r="AQ3" s="760"/>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586</v>
      </c>
      <c r="AM4" s="490"/>
      <c r="AN4" s="761" t="s">
        <v>660</v>
      </c>
      <c r="AO4" s="762"/>
      <c r="AP4" s="762"/>
      <c r="AQ4" s="763"/>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587</v>
      </c>
      <c r="AK6" s="764"/>
      <c r="AL6" s="764"/>
      <c r="AM6" s="764"/>
      <c r="AN6" s="496" t="s">
        <v>588</v>
      </c>
      <c r="AO6" s="498"/>
      <c r="AP6" s="496" t="s">
        <v>589</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590</v>
      </c>
      <c r="AK8" s="764"/>
      <c r="AL8" s="764"/>
      <c r="AM8" s="764"/>
      <c r="AN8" s="496" t="s">
        <v>588</v>
      </c>
      <c r="AO8" s="498"/>
      <c r="AP8" s="496" t="s">
        <v>589</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765" t="str">
        <f>IF(E16="","",IF(E15&lt;E16,"ＮＧ",""))</f>
        <v/>
      </c>
      <c r="F10" s="765"/>
      <c r="G10" s="765" t="str">
        <f>IF(G16="","",IF(G11="職業指導員",IF((G15+J15)&lt;(G16+J16),"ＮＧ",""),IF(G15&lt;G16,"ＮＧ","")))</f>
        <v/>
      </c>
      <c r="H10" s="765"/>
      <c r="I10" s="765"/>
      <c r="J10" s="765" t="str">
        <f>IF(J16="","",IF(J11="職業指導員",IF((J15+P15)&lt;(J16+P16),"ＮＧ",""),IF(J15&lt;J16,"ＮＧ","")))</f>
        <v/>
      </c>
      <c r="K10" s="765"/>
      <c r="L10" s="765"/>
      <c r="M10" s="765"/>
      <c r="N10" s="765"/>
      <c r="O10" s="765"/>
      <c r="P10" s="765" t="str">
        <f>IF(P16="","",IF(P15&lt;P16,"ＮＧ",""))</f>
        <v/>
      </c>
      <c r="Q10" s="765"/>
      <c r="R10" s="765"/>
      <c r="S10" s="765"/>
      <c r="T10" s="765"/>
      <c r="U10" s="765"/>
      <c r="V10" s="765" t="str">
        <f>IF(V16="","",IF(V15&lt;V16,"ＮＧ",""))</f>
        <v/>
      </c>
      <c r="W10" s="765"/>
      <c r="X10" s="765"/>
      <c r="Y10" s="765"/>
      <c r="Z10" s="765"/>
      <c r="AA10" s="765"/>
      <c r="AB10" s="754" t="str">
        <f>IF(AB16="","",IF(AB15&lt;AB16,"ＮＧ",""))</f>
        <v/>
      </c>
      <c r="AC10" s="754"/>
      <c r="AD10" s="754"/>
      <c r="AE10" s="754"/>
      <c r="AF10" s="754"/>
      <c r="AG10" s="754"/>
      <c r="AH10" s="754" t="str">
        <f>IF(AH16="","",IF(AH15&lt;AH16,"ＮＧ",""))</f>
        <v/>
      </c>
      <c r="AI10" s="754"/>
      <c r="AJ10" s="754"/>
      <c r="AK10" s="754"/>
      <c r="AL10" s="754"/>
      <c r="AM10" s="754"/>
      <c r="AN10" s="754" t="str">
        <f>IF(AN16="","",IF(AN15&lt;AN16,"ＮＧ",""))</f>
        <v/>
      </c>
      <c r="AO10" s="754"/>
      <c r="AP10" s="754" t="str">
        <f>IF(AP16="","",IF(AP15&lt;AP16,"ＮＧ",""))</f>
        <v/>
      </c>
      <c r="AQ10" s="754"/>
      <c r="AR10" s="755" t="str">
        <f>IF(AR16="","",IF(AR15&lt;AR16,"ＮＧ",""))</f>
        <v/>
      </c>
      <c r="AS10" s="755"/>
      <c r="AT10" s="492"/>
    </row>
    <row r="11" spans="1:53" s="494" customFormat="1" ht="21" customHeight="1">
      <c r="A11" s="487"/>
      <c r="B11" s="756"/>
      <c r="C11" s="721" t="s">
        <v>591</v>
      </c>
      <c r="D11" s="723"/>
      <c r="E11" s="710" t="s">
        <v>769</v>
      </c>
      <c r="F11" s="710"/>
      <c r="G11" s="710" t="s">
        <v>770</v>
      </c>
      <c r="H11" s="710"/>
      <c r="I11" s="710"/>
      <c r="J11" s="738" t="s">
        <v>771</v>
      </c>
      <c r="K11" s="739"/>
      <c r="L11" s="739"/>
      <c r="M11" s="739"/>
      <c r="N11" s="739"/>
      <c r="O11" s="740"/>
      <c r="P11" s="738" t="s">
        <v>707</v>
      </c>
      <c r="Q11" s="739"/>
      <c r="R11" s="739"/>
      <c r="S11" s="739"/>
      <c r="T11" s="739"/>
      <c r="U11" s="740"/>
      <c r="V11" s="738" t="s">
        <v>772</v>
      </c>
      <c r="W11" s="739"/>
      <c r="X11" s="739"/>
      <c r="Y11" s="739"/>
      <c r="Z11" s="739"/>
      <c r="AA11" s="740"/>
      <c r="AB11" s="738" t="s">
        <v>773</v>
      </c>
      <c r="AC11" s="739"/>
      <c r="AD11" s="739"/>
      <c r="AE11" s="739"/>
      <c r="AF11" s="739"/>
      <c r="AG11" s="740"/>
      <c r="AH11" s="738" t="s">
        <v>773</v>
      </c>
      <c r="AI11" s="739"/>
      <c r="AJ11" s="739"/>
      <c r="AK11" s="739"/>
      <c r="AL11" s="739"/>
      <c r="AM11" s="740"/>
      <c r="AN11" s="699" t="s">
        <v>773</v>
      </c>
      <c r="AO11" s="700"/>
      <c r="AP11" s="710" t="s">
        <v>773</v>
      </c>
      <c r="AQ11" s="710"/>
      <c r="AR11" s="710" t="s">
        <v>773</v>
      </c>
      <c r="AS11" s="710"/>
      <c r="AT11" s="499"/>
    </row>
    <row r="12" spans="1:53" s="494" customFormat="1" ht="24.95" customHeight="1">
      <c r="A12" s="488"/>
      <c r="B12" s="757"/>
      <c r="C12" s="727"/>
      <c r="D12" s="729"/>
      <c r="E12" s="500" t="s">
        <v>592</v>
      </c>
      <c r="F12" s="500" t="s">
        <v>593</v>
      </c>
      <c r="G12" s="501" t="s">
        <v>594</v>
      </c>
      <c r="H12" s="745" t="s">
        <v>595</v>
      </c>
      <c r="I12" s="745"/>
      <c r="J12" s="712" t="s">
        <v>596</v>
      </c>
      <c r="K12" s="713"/>
      <c r="L12" s="714"/>
      <c r="M12" s="712" t="s">
        <v>597</v>
      </c>
      <c r="N12" s="713"/>
      <c r="O12" s="714"/>
      <c r="P12" s="712" t="s">
        <v>596</v>
      </c>
      <c r="Q12" s="713"/>
      <c r="R12" s="714"/>
      <c r="S12" s="712" t="s">
        <v>597</v>
      </c>
      <c r="T12" s="713"/>
      <c r="U12" s="714"/>
      <c r="V12" s="712" t="s">
        <v>596</v>
      </c>
      <c r="W12" s="713"/>
      <c r="X12" s="714"/>
      <c r="Y12" s="712" t="s">
        <v>597</v>
      </c>
      <c r="Z12" s="713"/>
      <c r="AA12" s="714"/>
      <c r="AB12" s="712" t="s">
        <v>596</v>
      </c>
      <c r="AC12" s="713"/>
      <c r="AD12" s="714"/>
      <c r="AE12" s="712" t="s">
        <v>597</v>
      </c>
      <c r="AF12" s="713"/>
      <c r="AG12" s="714"/>
      <c r="AH12" s="712" t="s">
        <v>596</v>
      </c>
      <c r="AI12" s="713"/>
      <c r="AJ12" s="714"/>
      <c r="AK12" s="712" t="s">
        <v>597</v>
      </c>
      <c r="AL12" s="713"/>
      <c r="AM12" s="714"/>
      <c r="AN12" s="500" t="s">
        <v>592</v>
      </c>
      <c r="AO12" s="500" t="s">
        <v>593</v>
      </c>
      <c r="AP12" s="500" t="s">
        <v>592</v>
      </c>
      <c r="AQ12" s="500" t="s">
        <v>593</v>
      </c>
      <c r="AR12" s="500" t="s">
        <v>592</v>
      </c>
      <c r="AS12" s="500" t="s">
        <v>593</v>
      </c>
      <c r="AT12" s="499"/>
    </row>
    <row r="13" spans="1:53" s="494" customFormat="1" ht="18" customHeight="1">
      <c r="A13" s="488"/>
      <c r="B13" s="502" t="s">
        <v>598</v>
      </c>
      <c r="C13" s="699">
        <f>SUM(E13:AS13)</f>
        <v>0</v>
      </c>
      <c r="D13" s="700"/>
      <c r="E13" s="500">
        <f>COUNTIFS($B:$B,$E$11,$C:$C,"(A)常/専")</f>
        <v>0</v>
      </c>
      <c r="F13" s="500">
        <f>COUNTIFS($B:$B,$E$11,$C:$C,"(B)常/兼")</f>
        <v>0</v>
      </c>
      <c r="G13" s="500">
        <f>COUNTIFS($B:$B,$G$11,$C:$C,"(A)常/専")</f>
        <v>0</v>
      </c>
      <c r="H13" s="745">
        <f>COUNTIFS($B:$B,$G$11,$C:$C,"(B)常/兼")</f>
        <v>0</v>
      </c>
      <c r="I13" s="745"/>
      <c r="J13" s="712">
        <f>COUNTIFS($B:$B,$J$11,$C:$C,"(A)常/専")</f>
        <v>0</v>
      </c>
      <c r="K13" s="713"/>
      <c r="L13" s="714"/>
      <c r="M13" s="712">
        <f>COUNTIFS($B:$B,$J$11,$C:$C,"(B)常/兼")</f>
        <v>0</v>
      </c>
      <c r="N13" s="713"/>
      <c r="O13" s="714"/>
      <c r="P13" s="712">
        <f>COUNTIFS($B:$B,$P$11,$C:$C,"(A)常/専")</f>
        <v>0</v>
      </c>
      <c r="Q13" s="713"/>
      <c r="R13" s="714"/>
      <c r="S13" s="712">
        <f>COUNTIFS($B:$B,$P$11,$C:$C,"(B)常/兼")</f>
        <v>0</v>
      </c>
      <c r="T13" s="713"/>
      <c r="U13" s="714"/>
      <c r="V13" s="712">
        <f>COUNTIFS($B:$B,$V$11,$C:$C,"(A)常/専")</f>
        <v>0</v>
      </c>
      <c r="W13" s="713"/>
      <c r="X13" s="714"/>
      <c r="Y13" s="712">
        <f>COUNTIFS($B:$B,$V$11,$C:$C,"(B)常/兼")</f>
        <v>0</v>
      </c>
      <c r="Z13" s="713"/>
      <c r="AA13" s="714"/>
      <c r="AB13" s="712">
        <f>COUNTIFS($B:$B,$AB$11,$C:$C,"(A)常/専")</f>
        <v>0</v>
      </c>
      <c r="AC13" s="713"/>
      <c r="AD13" s="714"/>
      <c r="AE13" s="712">
        <f>COUNTIFS($B:$B,$AB$11,$C:$C,"(B)常/兼")</f>
        <v>0</v>
      </c>
      <c r="AF13" s="713"/>
      <c r="AG13" s="714"/>
      <c r="AH13" s="712">
        <f>COUNTIFS($B:$B,$AH$11,$C:$C,"(A)常/専")</f>
        <v>0</v>
      </c>
      <c r="AI13" s="713"/>
      <c r="AJ13" s="714"/>
      <c r="AK13" s="712">
        <f>COUNTIFS($B:$B,$AH$11,$C:$C,"(B)常/兼")</f>
        <v>0</v>
      </c>
      <c r="AL13" s="713"/>
      <c r="AM13" s="714"/>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599</v>
      </c>
      <c r="C14" s="699">
        <f>SUM(E14:AS14)</f>
        <v>0</v>
      </c>
      <c r="D14" s="700"/>
      <c r="E14" s="500">
        <f>COUNTIFS($B:$B,$E$11,$C:$C,"(C)非/専")</f>
        <v>0</v>
      </c>
      <c r="F14" s="500">
        <f>COUNTIFS($B:$B,$E$11,$C:$C,"(D)非/兼")</f>
        <v>0</v>
      </c>
      <c r="G14" s="500">
        <f>COUNTIFS($B:$B,$G$11,$C:$C,"(C)非/専")</f>
        <v>0</v>
      </c>
      <c r="H14" s="745">
        <f>COUNTIFS($B:$B,$G$11,$C:$C,"(D)非/兼")</f>
        <v>0</v>
      </c>
      <c r="I14" s="745"/>
      <c r="J14" s="712">
        <f>COUNTIFS($B:$B,$J$11,$C:$C,"(C)非/専")</f>
        <v>0</v>
      </c>
      <c r="K14" s="713"/>
      <c r="L14" s="714"/>
      <c r="M14" s="712">
        <f>COUNTIFS($B:$B,$J$11,$C:$C,"(D)非/兼")</f>
        <v>0</v>
      </c>
      <c r="N14" s="713"/>
      <c r="O14" s="714"/>
      <c r="P14" s="712">
        <f>COUNTIFS($B:$B,$P$11,$C:$C,"(C)非/専")</f>
        <v>0</v>
      </c>
      <c r="Q14" s="713"/>
      <c r="R14" s="714"/>
      <c r="S14" s="712">
        <f>COUNTIFS($B:$B,$P$11,$C:$C,"(D)非/兼")</f>
        <v>0</v>
      </c>
      <c r="T14" s="713"/>
      <c r="U14" s="714"/>
      <c r="V14" s="712">
        <f>COUNTIFS($B:$B,$V$11,$C:$C,"(C)非/専")</f>
        <v>0</v>
      </c>
      <c r="W14" s="713"/>
      <c r="X14" s="714"/>
      <c r="Y14" s="712">
        <f>COUNTIFS($B:$B,$V$11,$C:$C,"(D)非/兼")</f>
        <v>0</v>
      </c>
      <c r="Z14" s="713"/>
      <c r="AA14" s="714"/>
      <c r="AB14" s="712">
        <f>COUNTIFS($B:$B,$AB$11,$C:$C,"(C)非/専")</f>
        <v>0</v>
      </c>
      <c r="AC14" s="713"/>
      <c r="AD14" s="714"/>
      <c r="AE14" s="712">
        <f>COUNTIFS($B:$B,$AB$11,$C:$C,"(D)非/兼")</f>
        <v>0</v>
      </c>
      <c r="AF14" s="713"/>
      <c r="AG14" s="714"/>
      <c r="AH14" s="712">
        <f>COUNTIFS($B:$B,$AH$11,$C:$C,"(C)非/専")</f>
        <v>0</v>
      </c>
      <c r="AI14" s="713"/>
      <c r="AJ14" s="714"/>
      <c r="AK14" s="712">
        <f>COUNTIFS($B:$B,$AH$11,$C:$C,"(D)非/兼")</f>
        <v>0</v>
      </c>
      <c r="AL14" s="713"/>
      <c r="AM14" s="714"/>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600</v>
      </c>
      <c r="C15" s="699">
        <f>SUM(E15:AS15)-(SUMIFS($AR:$AR,$B:$B,"サービス管理責任者")+SUMIFS($AR:$AR,$B:$B,"医師")+SUMIFS($AR:$AR,$B:$B,"その他職員"))</f>
        <v>0</v>
      </c>
      <c r="D15" s="700"/>
      <c r="E15" s="738">
        <f>ROUND(SUMIF($B:$B,E11,$AR:$AR),1)</f>
        <v>0</v>
      </c>
      <c r="F15" s="740"/>
      <c r="G15" s="744">
        <f>ROUND(SUMIF($B:$B,G11,$AR:$AR),1)</f>
        <v>0</v>
      </c>
      <c r="H15" s="744"/>
      <c r="I15" s="744"/>
      <c r="J15" s="738">
        <f>ROUND(SUMIF($B:$B,J11,$AR:$AR),1)</f>
        <v>0</v>
      </c>
      <c r="K15" s="739"/>
      <c r="L15" s="739"/>
      <c r="M15" s="739"/>
      <c r="N15" s="739"/>
      <c r="O15" s="740"/>
      <c r="P15" s="738">
        <f>ROUND(SUMIF($B:$B,P11,$AR:$AR),1)</f>
        <v>0</v>
      </c>
      <c r="Q15" s="739"/>
      <c r="R15" s="739"/>
      <c r="S15" s="739"/>
      <c r="T15" s="739"/>
      <c r="U15" s="740"/>
      <c r="V15" s="738">
        <f>ROUND(SUMIF($B:$B,V11,$AR:$AR),1)</f>
        <v>0</v>
      </c>
      <c r="W15" s="739"/>
      <c r="X15" s="739"/>
      <c r="Y15" s="739"/>
      <c r="Z15" s="739"/>
      <c r="AA15" s="740"/>
      <c r="AB15" s="738">
        <f>ROUND(SUMIF($B:$B,AB11,$AR:$AR),1)</f>
        <v>0</v>
      </c>
      <c r="AC15" s="739"/>
      <c r="AD15" s="739"/>
      <c r="AE15" s="739"/>
      <c r="AF15" s="739"/>
      <c r="AG15" s="740"/>
      <c r="AH15" s="738">
        <f>ROUND(SUMIF($B:$B,AH11,$AR:$AR),1)</f>
        <v>0</v>
      </c>
      <c r="AI15" s="739"/>
      <c r="AJ15" s="739"/>
      <c r="AK15" s="739"/>
      <c r="AL15" s="739"/>
      <c r="AM15" s="740"/>
      <c r="AN15" s="738">
        <f>ROUND(SUMIF($B:$B,AN11,$AR:$AR),1)</f>
        <v>0</v>
      </c>
      <c r="AO15" s="740"/>
      <c r="AP15" s="738">
        <f>ROUND(SUMIF($B:$B,AP11,$AR:$AR),1)</f>
        <v>0</v>
      </c>
      <c r="AQ15" s="740"/>
      <c r="AR15" s="738">
        <f>SUMIF($B:$B,AR11,$AR:$AR)</f>
        <v>0</v>
      </c>
      <c r="AS15" s="740"/>
      <c r="AT15" s="499"/>
    </row>
    <row r="16" spans="1:53" s="494" customFormat="1" ht="18" customHeight="1">
      <c r="A16" s="488"/>
      <c r="B16" s="502" t="s">
        <v>601</v>
      </c>
      <c r="C16" s="741"/>
      <c r="D16" s="742"/>
      <c r="E16" s="733"/>
      <c r="F16" s="735"/>
      <c r="G16" s="743"/>
      <c r="H16" s="743"/>
      <c r="I16" s="743"/>
      <c r="J16" s="733"/>
      <c r="K16" s="734"/>
      <c r="L16" s="734"/>
      <c r="M16" s="734"/>
      <c r="N16" s="734"/>
      <c r="O16" s="735"/>
      <c r="P16" s="733"/>
      <c r="Q16" s="734"/>
      <c r="R16" s="734"/>
      <c r="S16" s="734"/>
      <c r="T16" s="734"/>
      <c r="U16" s="735"/>
      <c r="V16" s="733"/>
      <c r="W16" s="734"/>
      <c r="X16" s="734"/>
      <c r="Y16" s="734"/>
      <c r="Z16" s="734"/>
      <c r="AA16" s="735"/>
      <c r="AB16" s="733"/>
      <c r="AC16" s="734"/>
      <c r="AD16" s="734"/>
      <c r="AE16" s="734"/>
      <c r="AF16" s="734"/>
      <c r="AG16" s="735"/>
      <c r="AH16" s="733"/>
      <c r="AI16" s="734"/>
      <c r="AJ16" s="734"/>
      <c r="AK16" s="734"/>
      <c r="AL16" s="734"/>
      <c r="AM16" s="735"/>
      <c r="AN16" s="733"/>
      <c r="AO16" s="735"/>
      <c r="AP16" s="733"/>
      <c r="AQ16" s="735"/>
      <c r="AR16" s="733"/>
      <c r="AS16" s="735"/>
      <c r="AT16" s="499"/>
    </row>
    <row r="17" spans="1:51" s="494" customFormat="1" ht="7.5" customHeight="1">
      <c r="A17" s="488"/>
      <c r="B17" s="736" t="s">
        <v>602</v>
      </c>
      <c r="C17" s="736"/>
      <c r="D17" s="736"/>
      <c r="E17" s="736"/>
      <c r="F17" s="736"/>
      <c r="G17" s="736"/>
      <c r="H17" s="736"/>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37"/>
      <c r="C18" s="737"/>
      <c r="D18" s="737"/>
      <c r="E18" s="737"/>
      <c r="F18" s="737"/>
      <c r="G18" s="737"/>
      <c r="H18" s="737"/>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603</v>
      </c>
      <c r="AO18" s="493"/>
      <c r="AP18" s="488"/>
      <c r="AQ18" s="488"/>
      <c r="AR18" s="493"/>
      <c r="AS18" s="493"/>
      <c r="AT18" s="492"/>
    </row>
    <row r="19" spans="1:51" s="491" customFormat="1" ht="15" customHeight="1">
      <c r="A19" s="711" t="s">
        <v>26</v>
      </c>
      <c r="B19" s="710" t="s">
        <v>604</v>
      </c>
      <c r="C19" s="715" t="s">
        <v>605</v>
      </c>
      <c r="D19" s="716"/>
      <c r="E19" s="710" t="s">
        <v>606</v>
      </c>
      <c r="F19" s="721" t="s">
        <v>607</v>
      </c>
      <c r="G19" s="722"/>
      <c r="H19" s="723"/>
      <c r="I19" s="730" t="s">
        <v>608</v>
      </c>
      <c r="J19" s="731"/>
      <c r="K19" s="731"/>
      <c r="L19" s="731"/>
      <c r="M19" s="731"/>
      <c r="N19" s="731"/>
      <c r="O19" s="731"/>
      <c r="P19" s="731"/>
      <c r="Q19" s="731"/>
      <c r="R19" s="731"/>
      <c r="S19" s="731"/>
      <c r="T19" s="731"/>
      <c r="U19" s="731"/>
      <c r="V19" s="731"/>
      <c r="W19" s="731"/>
      <c r="X19" s="731"/>
      <c r="Y19" s="731"/>
      <c r="Z19" s="731"/>
      <c r="AA19" s="731"/>
      <c r="AB19" s="731"/>
      <c r="AC19" s="731"/>
      <c r="AD19" s="731"/>
      <c r="AE19" s="731"/>
      <c r="AF19" s="731"/>
      <c r="AG19" s="731"/>
      <c r="AH19" s="731"/>
      <c r="AI19" s="731"/>
      <c r="AJ19" s="731"/>
      <c r="AK19" s="731"/>
      <c r="AL19" s="731"/>
      <c r="AM19" s="732"/>
      <c r="AN19" s="701" t="s">
        <v>609</v>
      </c>
      <c r="AO19" s="702" t="s">
        <v>610</v>
      </c>
      <c r="AP19" s="703" t="s">
        <v>611</v>
      </c>
      <c r="AQ19" s="704"/>
      <c r="AR19" s="702" t="s">
        <v>612</v>
      </c>
      <c r="AS19" s="702"/>
      <c r="AT19" s="492"/>
    </row>
    <row r="20" spans="1:51" s="491" customFormat="1" ht="15" customHeight="1">
      <c r="A20" s="711"/>
      <c r="B20" s="710"/>
      <c r="C20" s="717"/>
      <c r="D20" s="718"/>
      <c r="E20" s="710"/>
      <c r="F20" s="724"/>
      <c r="G20" s="725"/>
      <c r="H20" s="726"/>
      <c r="I20" s="699" t="s">
        <v>613</v>
      </c>
      <c r="J20" s="709"/>
      <c r="K20" s="709"/>
      <c r="L20" s="709"/>
      <c r="M20" s="709"/>
      <c r="N20" s="709"/>
      <c r="O20" s="700"/>
      <c r="P20" s="710" t="s">
        <v>614</v>
      </c>
      <c r="Q20" s="710"/>
      <c r="R20" s="710"/>
      <c r="S20" s="710"/>
      <c r="T20" s="710"/>
      <c r="U20" s="710"/>
      <c r="V20" s="710"/>
      <c r="W20" s="710" t="s">
        <v>615</v>
      </c>
      <c r="X20" s="710"/>
      <c r="Y20" s="710"/>
      <c r="Z20" s="710"/>
      <c r="AA20" s="710"/>
      <c r="AB20" s="710"/>
      <c r="AC20" s="710"/>
      <c r="AD20" s="710" t="s">
        <v>616</v>
      </c>
      <c r="AE20" s="710"/>
      <c r="AF20" s="710"/>
      <c r="AG20" s="710"/>
      <c r="AH20" s="710"/>
      <c r="AI20" s="710"/>
      <c r="AJ20" s="710"/>
      <c r="AK20" s="710" t="str">
        <f>IF(AN3="暦月","第５週","")</f>
        <v>第５週</v>
      </c>
      <c r="AL20" s="710"/>
      <c r="AM20" s="710"/>
      <c r="AN20" s="701"/>
      <c r="AO20" s="702"/>
      <c r="AP20" s="705"/>
      <c r="AQ20" s="706"/>
      <c r="AR20" s="702"/>
      <c r="AS20" s="702"/>
      <c r="AT20" s="492"/>
    </row>
    <row r="21" spans="1:51" s="491" customFormat="1" ht="15" customHeight="1">
      <c r="A21" s="711"/>
      <c r="B21" s="710"/>
      <c r="C21" s="717"/>
      <c r="D21" s="718"/>
      <c r="E21" s="710"/>
      <c r="F21" s="724"/>
      <c r="G21" s="725"/>
      <c r="H21" s="726"/>
      <c r="I21" s="506">
        <f>DATE($P$2,$V$2,1)</f>
        <v>45536</v>
      </c>
      <c r="J21" s="506">
        <f>DATE($P$2,$V$2,2)</f>
        <v>45537</v>
      </c>
      <c r="K21" s="506">
        <f>DATE($P$2,$V$2,3)</f>
        <v>45538</v>
      </c>
      <c r="L21" s="506">
        <f>DATE($P$2,$V$2,4)</f>
        <v>45539</v>
      </c>
      <c r="M21" s="506">
        <f>DATE($P$2,$V$2,5)</f>
        <v>45540</v>
      </c>
      <c r="N21" s="506">
        <f>DATE($P$2,$V$2,6)</f>
        <v>45541</v>
      </c>
      <c r="O21" s="506">
        <f>DATE($P$2,$V$2,7)</f>
        <v>45542</v>
      </c>
      <c r="P21" s="506">
        <f>DATE($P$2,$V$2,8)</f>
        <v>45543</v>
      </c>
      <c r="Q21" s="506">
        <f>DATE($P$2,$V$2,9)</f>
        <v>45544</v>
      </c>
      <c r="R21" s="506">
        <f>DATE($P$2,$V$2,10)</f>
        <v>45545</v>
      </c>
      <c r="S21" s="506">
        <f>DATE($P$2,$V$2,11)</f>
        <v>45546</v>
      </c>
      <c r="T21" s="506">
        <f>DATE($P$2,$V$2,12)</f>
        <v>45547</v>
      </c>
      <c r="U21" s="506">
        <f>DATE($P$2,$V$2,13)</f>
        <v>45548</v>
      </c>
      <c r="V21" s="506">
        <f>DATE($P$2,$V$2,14)</f>
        <v>45549</v>
      </c>
      <c r="W21" s="506">
        <f>DATE($P$2,$V$2,15)</f>
        <v>45550</v>
      </c>
      <c r="X21" s="506">
        <f>DATE($P$2,$V$2,16)</f>
        <v>45551</v>
      </c>
      <c r="Y21" s="506">
        <f>DATE($P$2,$V$2,17)</f>
        <v>45552</v>
      </c>
      <c r="Z21" s="506">
        <f>DATE($P$2,$V$2,18)</f>
        <v>45553</v>
      </c>
      <c r="AA21" s="506">
        <f>DATE($P$2,$V$2,19)</f>
        <v>45554</v>
      </c>
      <c r="AB21" s="506">
        <f>DATE($P$2,$V$2,20)</f>
        <v>45555</v>
      </c>
      <c r="AC21" s="506">
        <f>DATE($P$2,$V$2,21)</f>
        <v>45556</v>
      </c>
      <c r="AD21" s="506">
        <f>DATE($P$2,$V$2,22)</f>
        <v>45557</v>
      </c>
      <c r="AE21" s="506">
        <f>DATE($P$2,$V$2,23)</f>
        <v>45558</v>
      </c>
      <c r="AF21" s="506">
        <f>DATE($P$2,$V$2,24)</f>
        <v>45559</v>
      </c>
      <c r="AG21" s="506">
        <f>DATE($P$2,$V$2,25)</f>
        <v>45560</v>
      </c>
      <c r="AH21" s="506">
        <f>DATE($P$2,$V$2,26)</f>
        <v>45561</v>
      </c>
      <c r="AI21" s="506">
        <f>DATE($P$2,$V$2,27)</f>
        <v>45562</v>
      </c>
      <c r="AJ21" s="506">
        <f>DATE($P$2,$V$2,28)</f>
        <v>45563</v>
      </c>
      <c r="AK21" s="506">
        <f>IF(AN3="暦月",IF(DAY(EOMONTH(I21,0))&lt;29,"",DATE($P$2,$V$2,29)),"")</f>
        <v>45564</v>
      </c>
      <c r="AL21" s="506">
        <f>IF(AN3="暦月",IF(DAY(EOMONTH(I21,0))&lt;30,"",DATE($P$2,$V$2,30)),"")</f>
        <v>45565</v>
      </c>
      <c r="AM21" s="506" t="str">
        <f>IF(AN3="暦月",IF(DAY(EOMONTH(I21,0))&lt;31,"",DATE($P$2,$V$2,31)),"")</f>
        <v/>
      </c>
      <c r="AN21" s="701"/>
      <c r="AO21" s="702"/>
      <c r="AP21" s="705"/>
      <c r="AQ21" s="706"/>
      <c r="AR21" s="702"/>
      <c r="AS21" s="702"/>
      <c r="AT21" s="492"/>
    </row>
    <row r="22" spans="1:51" s="491" customFormat="1" ht="15" customHeight="1">
      <c r="A22" s="711"/>
      <c r="B22" s="710"/>
      <c r="C22" s="719"/>
      <c r="D22" s="720"/>
      <c r="E22" s="710"/>
      <c r="F22" s="727"/>
      <c r="G22" s="728"/>
      <c r="H22" s="729"/>
      <c r="I22" s="507">
        <f>DATE($P$2,$V$2,1)</f>
        <v>45536</v>
      </c>
      <c r="J22" s="507">
        <f>DATE($P$2,$V$2,2)</f>
        <v>45537</v>
      </c>
      <c r="K22" s="507">
        <f>DATE($P$2,$V$2,3)</f>
        <v>45538</v>
      </c>
      <c r="L22" s="507">
        <f>DATE($P$2,$V$2,4)</f>
        <v>45539</v>
      </c>
      <c r="M22" s="507">
        <f>DATE($P$2,$V$2,5)</f>
        <v>45540</v>
      </c>
      <c r="N22" s="507">
        <f>DATE($P$2,$V$2,6)</f>
        <v>45541</v>
      </c>
      <c r="O22" s="507">
        <f>DATE($P$2,$V$2,7)</f>
        <v>45542</v>
      </c>
      <c r="P22" s="507">
        <f>DATE($P$2,$V$2,8)</f>
        <v>45543</v>
      </c>
      <c r="Q22" s="507">
        <f>DATE($P$2,$V$2,9)</f>
        <v>45544</v>
      </c>
      <c r="R22" s="507">
        <f>DATE($P$2,$V$2,10)</f>
        <v>45545</v>
      </c>
      <c r="S22" s="507">
        <f>DATE($P$2,$V$2,11)</f>
        <v>45546</v>
      </c>
      <c r="T22" s="507">
        <f>DATE($P$2,$V$2,12)</f>
        <v>45547</v>
      </c>
      <c r="U22" s="507">
        <f>DATE($P$2,$V$2,13)</f>
        <v>45548</v>
      </c>
      <c r="V22" s="507">
        <f>DATE($P$2,$V$2,14)</f>
        <v>45549</v>
      </c>
      <c r="W22" s="507">
        <f>DATE($P$2,$V$2,15)</f>
        <v>45550</v>
      </c>
      <c r="X22" s="507">
        <f>DATE($P$2,$V$2,16)</f>
        <v>45551</v>
      </c>
      <c r="Y22" s="507">
        <f>DATE($P$2,$V$2,17)</f>
        <v>45552</v>
      </c>
      <c r="Z22" s="507">
        <f>DATE($P$2,$V$2,18)</f>
        <v>45553</v>
      </c>
      <c r="AA22" s="507">
        <f>DATE($P$2,$V$2,19)</f>
        <v>45554</v>
      </c>
      <c r="AB22" s="507">
        <f>DATE($P$2,$V$2,20)</f>
        <v>45555</v>
      </c>
      <c r="AC22" s="507">
        <f>DATE($P$2,$V$2,21)</f>
        <v>45556</v>
      </c>
      <c r="AD22" s="507">
        <f>DATE($P$2,$V$2,22)</f>
        <v>45557</v>
      </c>
      <c r="AE22" s="507">
        <f>DATE($P$2,$V$2,23)</f>
        <v>45558</v>
      </c>
      <c r="AF22" s="507">
        <f>DATE($P$2,$V$2,24)</f>
        <v>45559</v>
      </c>
      <c r="AG22" s="507">
        <f>DATE($P$2,$V$2,25)</f>
        <v>45560</v>
      </c>
      <c r="AH22" s="507">
        <f>DATE($P$2,$V$2,26)</f>
        <v>45561</v>
      </c>
      <c r="AI22" s="507">
        <f>DATE($P$2,$V$2,27)</f>
        <v>45562</v>
      </c>
      <c r="AJ22" s="507">
        <f>DATE($P$2,$V$2,28)</f>
        <v>45563</v>
      </c>
      <c r="AK22" s="507">
        <f>IF(AN3="暦月",IF(DAY(EOMONTH(I22,0))&lt;29,"",DATE($P$2,$V$2,29)),"")</f>
        <v>45564</v>
      </c>
      <c r="AL22" s="507">
        <f>IF(AN3="暦月",IF(DAY(EOMONTH(I22,0))&lt;30,"",DATE($P$2,$V$2,30)),"")</f>
        <v>45565</v>
      </c>
      <c r="AM22" s="507" t="str">
        <f>IF(AN3="暦月",IF(DAY(EOMONTH(I22,0))&lt;31,"",DATE($P$2,$V$2,31)),"")</f>
        <v/>
      </c>
      <c r="AN22" s="701"/>
      <c r="AO22" s="702"/>
      <c r="AP22" s="707"/>
      <c r="AQ22" s="708"/>
      <c r="AR22" s="702"/>
      <c r="AS22" s="702"/>
      <c r="AT22" s="492"/>
      <c r="AU22" s="699" t="s">
        <v>600</v>
      </c>
      <c r="AV22" s="700"/>
      <c r="AX22" s="699" t="s">
        <v>617</v>
      </c>
      <c r="AY22" s="700"/>
    </row>
    <row r="23" spans="1:51" s="491" customFormat="1" ht="12" customHeight="1">
      <c r="A23" s="675">
        <v>1</v>
      </c>
      <c r="B23" s="678" t="s">
        <v>672</v>
      </c>
      <c r="C23" s="696"/>
      <c r="D23" s="684" t="s">
        <v>618</v>
      </c>
      <c r="E23" s="508"/>
      <c r="F23" s="687"/>
      <c r="G23" s="688"/>
      <c r="H23" s="509" t="s">
        <v>619</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693">
        <f>IF(LEFT($AN$1,6)="共同生活援助",SUM(I24:AM24),SUM(I24:AM25))</f>
        <v>0</v>
      </c>
      <c r="AO23" s="665">
        <f>IF($AN$3="４週",AN23/4,AN23/(DAY(EOMONTH($I$21,0))/7))</f>
        <v>0</v>
      </c>
      <c r="AP23" s="668"/>
      <c r="AQ23" s="669"/>
      <c r="AR23" s="665" t="str">
        <f>IF($AN$3="４週",AU24,AV24)</f>
        <v/>
      </c>
      <c r="AS23" s="665"/>
      <c r="AT23" s="674"/>
      <c r="AU23" s="511" t="s">
        <v>620</v>
      </c>
      <c r="AV23" s="511" t="s">
        <v>621</v>
      </c>
      <c r="AX23" s="511" t="s">
        <v>622</v>
      </c>
      <c r="AY23" s="511" t="s">
        <v>623</v>
      </c>
    </row>
    <row r="24" spans="1:51" s="491" customFormat="1" ht="12" customHeight="1">
      <c r="A24" s="676"/>
      <c r="B24" s="679"/>
      <c r="C24" s="697"/>
      <c r="D24" s="685"/>
      <c r="E24" s="512"/>
      <c r="F24" s="689"/>
      <c r="G24" s="690"/>
      <c r="H24" s="513" t="s">
        <v>624</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694"/>
      <c r="AO24" s="666"/>
      <c r="AP24" s="670"/>
      <c r="AQ24" s="671"/>
      <c r="AR24" s="666"/>
      <c r="AS24" s="666"/>
      <c r="AT24" s="674"/>
      <c r="AU24" s="515" t="str">
        <f>IFERROR(IF($D23="□",($AO23/$AK$6),($AO23/$AK$8)),"")</f>
        <v/>
      </c>
      <c r="AV24" s="515" t="str">
        <f>IFERROR(IF($D23="□",($AN23/$AO$6),($AN23/$AO$8)),"")</f>
        <v/>
      </c>
      <c r="AX24" s="515" t="s">
        <v>774</v>
      </c>
      <c r="AY24" s="515" t="s">
        <v>774</v>
      </c>
    </row>
    <row r="25" spans="1:51" s="491" customFormat="1" ht="12" customHeight="1">
      <c r="A25" s="677"/>
      <c r="B25" s="680"/>
      <c r="C25" s="698"/>
      <c r="D25" s="686"/>
      <c r="E25" s="512"/>
      <c r="F25" s="691"/>
      <c r="G25" s="692"/>
      <c r="H25" s="516" t="s">
        <v>625</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695"/>
      <c r="AO25" s="667"/>
      <c r="AP25" s="672"/>
      <c r="AQ25" s="673"/>
      <c r="AR25" s="667"/>
      <c r="AS25" s="667"/>
      <c r="AT25" s="674"/>
      <c r="AU25" s="518"/>
      <c r="AV25" s="518"/>
      <c r="AX25" s="518"/>
      <c r="AY25" s="518"/>
    </row>
    <row r="26" spans="1:51" s="491" customFormat="1" ht="12" customHeight="1">
      <c r="A26" s="675">
        <v>2</v>
      </c>
      <c r="B26" s="678" t="s">
        <v>678</v>
      </c>
      <c r="C26" s="696"/>
      <c r="D26" s="684" t="s">
        <v>618</v>
      </c>
      <c r="E26" s="508"/>
      <c r="F26" s="687"/>
      <c r="G26" s="688"/>
      <c r="H26" s="509" t="s">
        <v>619</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693">
        <f t="shared" ref="AN26" si="2">IF(LEFT($AN$1,6)="共同生活援助",SUM(I27:AM27),SUM(I27:AM28))</f>
        <v>0</v>
      </c>
      <c r="AO26" s="665">
        <f>IF($AN$3="４週",AN26/4,AN26/(DAY(EOMONTH($I$21,0))/7))</f>
        <v>0</v>
      </c>
      <c r="AP26" s="668"/>
      <c r="AQ26" s="669"/>
      <c r="AR26" s="665" t="str">
        <f>IF($AN$3="４週",AU27,AV27)</f>
        <v/>
      </c>
      <c r="AS26" s="665"/>
      <c r="AT26" s="674"/>
      <c r="AU26" s="511" t="s">
        <v>620</v>
      </c>
      <c r="AV26" s="511" t="s">
        <v>621</v>
      </c>
      <c r="AX26" s="511" t="s">
        <v>622</v>
      </c>
      <c r="AY26" s="511" t="s">
        <v>623</v>
      </c>
    </row>
    <row r="27" spans="1:51" s="491" customFormat="1" ht="12" customHeight="1">
      <c r="A27" s="676"/>
      <c r="B27" s="679"/>
      <c r="C27" s="697"/>
      <c r="D27" s="685"/>
      <c r="E27" s="512"/>
      <c r="F27" s="689"/>
      <c r="G27" s="690"/>
      <c r="H27" s="513" t="s">
        <v>624</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694"/>
      <c r="AO27" s="666"/>
      <c r="AP27" s="670"/>
      <c r="AQ27" s="671"/>
      <c r="AR27" s="666"/>
      <c r="AS27" s="666"/>
      <c r="AT27" s="674"/>
      <c r="AU27" s="515" t="str">
        <f t="shared" ref="AU27" si="3">IFERROR(IF($D26="□",($AO26/$AK$6),($AO26/$AK$8)),"")</f>
        <v/>
      </c>
      <c r="AV27" s="515" t="str">
        <f t="shared" ref="AV27" si="4">IFERROR(IF($D26="□",($AN26/$AO$6),($AN26/$AO$8)),"")</f>
        <v/>
      </c>
      <c r="AX27" s="515" t="s">
        <v>774</v>
      </c>
      <c r="AY27" s="515" t="s">
        <v>774</v>
      </c>
    </row>
    <row r="28" spans="1:51" s="491" customFormat="1" ht="12" customHeight="1">
      <c r="A28" s="677"/>
      <c r="B28" s="680"/>
      <c r="C28" s="698"/>
      <c r="D28" s="686"/>
      <c r="E28" s="512"/>
      <c r="F28" s="691"/>
      <c r="G28" s="692"/>
      <c r="H28" s="516" t="s">
        <v>625</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695"/>
      <c r="AO28" s="667"/>
      <c r="AP28" s="672"/>
      <c r="AQ28" s="673"/>
      <c r="AR28" s="667"/>
      <c r="AS28" s="667"/>
      <c r="AT28" s="674"/>
      <c r="AU28" s="518"/>
      <c r="AV28" s="518"/>
      <c r="AX28" s="518"/>
      <c r="AY28" s="518"/>
    </row>
    <row r="29" spans="1:51" s="491" customFormat="1" ht="12" customHeight="1">
      <c r="A29" s="675">
        <v>3</v>
      </c>
      <c r="B29" s="678"/>
      <c r="C29" s="696"/>
      <c r="D29" s="684" t="s">
        <v>618</v>
      </c>
      <c r="E29" s="508"/>
      <c r="F29" s="687"/>
      <c r="G29" s="688"/>
      <c r="H29" s="509" t="s">
        <v>619</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693">
        <f t="shared" ref="AN29" si="5">IF(LEFT($AN$1,6)="共同生活援助",SUM(I30:AM30),SUM(I30:AM31))</f>
        <v>0</v>
      </c>
      <c r="AO29" s="665">
        <f>IF($AN$3="４週",AN29/4,AN29/(DAY(EOMONTH($I$21,0))/7))</f>
        <v>0</v>
      </c>
      <c r="AP29" s="668"/>
      <c r="AQ29" s="669"/>
      <c r="AR29" s="665" t="str">
        <f>IF($AN$3="４週",AU30,AV30)</f>
        <v/>
      </c>
      <c r="AS29" s="665"/>
      <c r="AT29" s="674"/>
      <c r="AU29" s="511" t="s">
        <v>620</v>
      </c>
      <c r="AV29" s="511" t="s">
        <v>621</v>
      </c>
      <c r="AX29" s="511" t="s">
        <v>622</v>
      </c>
      <c r="AY29" s="511" t="s">
        <v>623</v>
      </c>
    </row>
    <row r="30" spans="1:51" s="491" customFormat="1" ht="12" customHeight="1">
      <c r="A30" s="676"/>
      <c r="B30" s="679"/>
      <c r="C30" s="697"/>
      <c r="D30" s="685"/>
      <c r="E30" s="512"/>
      <c r="F30" s="689"/>
      <c r="G30" s="690"/>
      <c r="H30" s="513" t="s">
        <v>624</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694"/>
      <c r="AO30" s="666"/>
      <c r="AP30" s="670"/>
      <c r="AQ30" s="671"/>
      <c r="AR30" s="666"/>
      <c r="AS30" s="666"/>
      <c r="AT30" s="674"/>
      <c r="AU30" s="515" t="str">
        <f t="shared" ref="AU30" si="6">IFERROR(IF($D29="□",($AO29/$AK$6),($AO29/$AK$8)),"")</f>
        <v/>
      </c>
      <c r="AV30" s="515" t="str">
        <f t="shared" ref="AV30" si="7">IFERROR(IF($D29="□",($AN29/$AO$6),($AN29/$AO$8)),"")</f>
        <v/>
      </c>
      <c r="AX30" s="515" t="s">
        <v>774</v>
      </c>
      <c r="AY30" s="515" t="s">
        <v>774</v>
      </c>
    </row>
    <row r="31" spans="1:51" s="491" customFormat="1" ht="12" customHeight="1">
      <c r="A31" s="677"/>
      <c r="B31" s="680"/>
      <c r="C31" s="698"/>
      <c r="D31" s="686"/>
      <c r="E31" s="512"/>
      <c r="F31" s="691"/>
      <c r="G31" s="692"/>
      <c r="H31" s="516" t="s">
        <v>625</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695"/>
      <c r="AO31" s="667"/>
      <c r="AP31" s="672"/>
      <c r="AQ31" s="673"/>
      <c r="AR31" s="667"/>
      <c r="AS31" s="667"/>
      <c r="AT31" s="674"/>
      <c r="AU31" s="518"/>
      <c r="AV31" s="518"/>
      <c r="AX31" s="518"/>
      <c r="AY31" s="518"/>
    </row>
    <row r="32" spans="1:51" s="491" customFormat="1" ht="12" customHeight="1">
      <c r="A32" s="675">
        <v>4</v>
      </c>
      <c r="B32" s="678"/>
      <c r="C32" s="696"/>
      <c r="D32" s="684" t="s">
        <v>618</v>
      </c>
      <c r="E32" s="508"/>
      <c r="F32" s="687"/>
      <c r="G32" s="688"/>
      <c r="H32" s="509" t="s">
        <v>619</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693">
        <f t="shared" ref="AN32" si="8">IF(LEFT($AN$1,6)="共同生活援助",SUM(I33:AM33),SUM(I33:AM34))</f>
        <v>0</v>
      </c>
      <c r="AO32" s="665">
        <f>IF($AN$3="４週",AN32/4,AN32/(DAY(EOMONTH($I$21,0))/7))</f>
        <v>0</v>
      </c>
      <c r="AP32" s="668"/>
      <c r="AQ32" s="669"/>
      <c r="AR32" s="665" t="str">
        <f t="shared" ref="AR32" si="9">IF($AN$3="４週",AU33,AV33)</f>
        <v/>
      </c>
      <c r="AS32" s="665"/>
      <c r="AT32" s="674"/>
      <c r="AU32" s="511" t="s">
        <v>620</v>
      </c>
      <c r="AV32" s="511" t="s">
        <v>621</v>
      </c>
      <c r="AX32" s="511" t="s">
        <v>622</v>
      </c>
      <c r="AY32" s="511" t="s">
        <v>623</v>
      </c>
    </row>
    <row r="33" spans="1:51" s="491" customFormat="1" ht="12" customHeight="1">
      <c r="A33" s="676"/>
      <c r="B33" s="679"/>
      <c r="C33" s="697"/>
      <c r="D33" s="685"/>
      <c r="E33" s="512"/>
      <c r="F33" s="689"/>
      <c r="G33" s="690"/>
      <c r="H33" s="513" t="s">
        <v>624</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694"/>
      <c r="AO33" s="666"/>
      <c r="AP33" s="670"/>
      <c r="AQ33" s="671"/>
      <c r="AR33" s="666"/>
      <c r="AS33" s="666"/>
      <c r="AT33" s="674"/>
      <c r="AU33" s="515" t="str">
        <f t="shared" ref="AU33" si="10">IFERROR(IF($D32="□",($AO32/$AK$6),($AO32/$AK$8)),"")</f>
        <v/>
      </c>
      <c r="AV33" s="515" t="str">
        <f t="shared" ref="AV33" si="11">IFERROR(IF($D32="□",($AN32/$AO$6),($AN32/$AO$8)),"")</f>
        <v/>
      </c>
      <c r="AX33" s="515" t="s">
        <v>774</v>
      </c>
      <c r="AY33" s="515" t="s">
        <v>774</v>
      </c>
    </row>
    <row r="34" spans="1:51" s="491" customFormat="1" ht="12" customHeight="1">
      <c r="A34" s="677"/>
      <c r="B34" s="680"/>
      <c r="C34" s="698"/>
      <c r="D34" s="686"/>
      <c r="E34" s="512"/>
      <c r="F34" s="691"/>
      <c r="G34" s="692"/>
      <c r="H34" s="516" t="s">
        <v>625</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695"/>
      <c r="AO34" s="667"/>
      <c r="AP34" s="672"/>
      <c r="AQ34" s="673"/>
      <c r="AR34" s="667"/>
      <c r="AS34" s="667"/>
      <c r="AT34" s="674"/>
      <c r="AU34" s="518"/>
      <c r="AV34" s="518"/>
      <c r="AX34" s="518"/>
      <c r="AY34" s="518"/>
    </row>
    <row r="35" spans="1:51" s="491" customFormat="1" ht="12" customHeight="1">
      <c r="A35" s="675">
        <v>5</v>
      </c>
      <c r="B35" s="678"/>
      <c r="C35" s="696"/>
      <c r="D35" s="684" t="s">
        <v>618</v>
      </c>
      <c r="E35" s="508"/>
      <c r="F35" s="687"/>
      <c r="G35" s="688"/>
      <c r="H35" s="509" t="s">
        <v>619</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693">
        <f t="shared" ref="AN35" si="12">IF(LEFT($AN$1,6)="共同生活援助",SUM(I36:AM36),SUM(I36:AM37))</f>
        <v>0</v>
      </c>
      <c r="AO35" s="665">
        <f>IF($AN$3="４週",AN35/4,AN35/(DAY(EOMONTH($I$21,0))/7))</f>
        <v>0</v>
      </c>
      <c r="AP35" s="668"/>
      <c r="AQ35" s="669"/>
      <c r="AR35" s="665" t="str">
        <f t="shared" ref="AR35" si="13">IF($AN$3="４週",AU36,AV36)</f>
        <v/>
      </c>
      <c r="AS35" s="665"/>
      <c r="AT35" s="674"/>
      <c r="AU35" s="511" t="s">
        <v>620</v>
      </c>
      <c r="AV35" s="511" t="s">
        <v>621</v>
      </c>
      <c r="AX35" s="511" t="s">
        <v>622</v>
      </c>
      <c r="AY35" s="511" t="s">
        <v>623</v>
      </c>
    </row>
    <row r="36" spans="1:51" s="491" customFormat="1" ht="12" customHeight="1">
      <c r="A36" s="676"/>
      <c r="B36" s="679"/>
      <c r="C36" s="697"/>
      <c r="D36" s="685"/>
      <c r="E36" s="512"/>
      <c r="F36" s="689"/>
      <c r="G36" s="690"/>
      <c r="H36" s="513" t="s">
        <v>624</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694"/>
      <c r="AO36" s="666"/>
      <c r="AP36" s="670"/>
      <c r="AQ36" s="671"/>
      <c r="AR36" s="666"/>
      <c r="AS36" s="666"/>
      <c r="AT36" s="674"/>
      <c r="AU36" s="515" t="str">
        <f t="shared" ref="AU36" si="14">IFERROR(IF($D35="□",($AO35/$AK$6),($AO35/$AK$8)),"")</f>
        <v/>
      </c>
      <c r="AV36" s="515" t="str">
        <f t="shared" ref="AV36" si="15">IFERROR(IF($D35="□",($AN35/$AO$6),($AN35/$AO$8)),"")</f>
        <v/>
      </c>
      <c r="AX36" s="515" t="s">
        <v>774</v>
      </c>
      <c r="AY36" s="515" t="s">
        <v>774</v>
      </c>
    </row>
    <row r="37" spans="1:51" s="491" customFormat="1" ht="12" customHeight="1">
      <c r="A37" s="677"/>
      <c r="B37" s="680"/>
      <c r="C37" s="698"/>
      <c r="D37" s="686"/>
      <c r="E37" s="512"/>
      <c r="F37" s="691"/>
      <c r="G37" s="692"/>
      <c r="H37" s="516" t="s">
        <v>625</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695"/>
      <c r="AO37" s="667"/>
      <c r="AP37" s="672"/>
      <c r="AQ37" s="673"/>
      <c r="AR37" s="667"/>
      <c r="AS37" s="667"/>
      <c r="AT37" s="674"/>
      <c r="AU37" s="518"/>
      <c r="AV37" s="518"/>
      <c r="AX37" s="518"/>
      <c r="AY37" s="518"/>
    </row>
    <row r="38" spans="1:51" s="491" customFormat="1" ht="12" customHeight="1">
      <c r="A38" s="675">
        <v>6</v>
      </c>
      <c r="B38" s="678"/>
      <c r="C38" s="696"/>
      <c r="D38" s="684" t="s">
        <v>618</v>
      </c>
      <c r="E38" s="508"/>
      <c r="F38" s="687"/>
      <c r="G38" s="688"/>
      <c r="H38" s="509" t="s">
        <v>619</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693">
        <f t="shared" ref="AN38" si="16">IF(LEFT($AN$1,6)="共同生活援助",SUM(I39:AM39),SUM(I39:AM40))</f>
        <v>0</v>
      </c>
      <c r="AO38" s="665">
        <f>IF($AN$3="４週",AN38/4,AN38/(DAY(EOMONTH($I$21,0))/7))</f>
        <v>0</v>
      </c>
      <c r="AP38" s="668"/>
      <c r="AQ38" s="669"/>
      <c r="AR38" s="665" t="str">
        <f t="shared" ref="AR38" si="17">IF($AN$3="４週",AU39,AV39)</f>
        <v/>
      </c>
      <c r="AS38" s="665"/>
      <c r="AT38" s="674"/>
      <c r="AU38" s="511" t="s">
        <v>620</v>
      </c>
      <c r="AV38" s="511" t="s">
        <v>621</v>
      </c>
      <c r="AX38" s="511" t="s">
        <v>622</v>
      </c>
      <c r="AY38" s="511" t="s">
        <v>623</v>
      </c>
    </row>
    <row r="39" spans="1:51" s="491" customFormat="1" ht="12" customHeight="1">
      <c r="A39" s="676"/>
      <c r="B39" s="679"/>
      <c r="C39" s="697"/>
      <c r="D39" s="685"/>
      <c r="E39" s="512"/>
      <c r="F39" s="689"/>
      <c r="G39" s="690"/>
      <c r="H39" s="513" t="s">
        <v>624</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694"/>
      <c r="AO39" s="666"/>
      <c r="AP39" s="670"/>
      <c r="AQ39" s="671"/>
      <c r="AR39" s="666"/>
      <c r="AS39" s="666"/>
      <c r="AT39" s="674"/>
      <c r="AU39" s="515" t="str">
        <f t="shared" ref="AU39" si="18">IFERROR(IF($D38="□",($AO38/$AK$6),($AO38/$AK$8)),"")</f>
        <v/>
      </c>
      <c r="AV39" s="515" t="str">
        <f t="shared" ref="AV39" si="19">IFERROR(IF($D38="□",($AN38/$AO$6),($AN38/$AO$8)),"")</f>
        <v/>
      </c>
      <c r="AX39" s="515" t="s">
        <v>774</v>
      </c>
      <c r="AY39" s="515" t="s">
        <v>774</v>
      </c>
    </row>
    <row r="40" spans="1:51" s="491" customFormat="1" ht="12" customHeight="1">
      <c r="A40" s="677"/>
      <c r="B40" s="680"/>
      <c r="C40" s="698"/>
      <c r="D40" s="686"/>
      <c r="E40" s="512"/>
      <c r="F40" s="691"/>
      <c r="G40" s="692"/>
      <c r="H40" s="516" t="s">
        <v>625</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695"/>
      <c r="AO40" s="667"/>
      <c r="AP40" s="672"/>
      <c r="AQ40" s="673"/>
      <c r="AR40" s="667"/>
      <c r="AS40" s="667"/>
      <c r="AT40" s="674"/>
      <c r="AU40" s="518"/>
      <c r="AV40" s="518"/>
      <c r="AX40" s="518"/>
      <c r="AY40" s="518"/>
    </row>
    <row r="41" spans="1:51" s="491" customFormat="1" ht="12" customHeight="1">
      <c r="A41" s="675">
        <v>7</v>
      </c>
      <c r="B41" s="678"/>
      <c r="C41" s="696"/>
      <c r="D41" s="684" t="s">
        <v>618</v>
      </c>
      <c r="E41" s="508"/>
      <c r="F41" s="687"/>
      <c r="G41" s="688"/>
      <c r="H41" s="509" t="s">
        <v>619</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693">
        <f t="shared" ref="AN41" si="20">IF(LEFT($AN$1,6)="共同生活援助",SUM(I42:AM42),SUM(I42:AM43))</f>
        <v>0</v>
      </c>
      <c r="AO41" s="665">
        <f>IF($AN$3="４週",AN41/4,AN41/(DAY(EOMONTH($I$21,0))/7))</f>
        <v>0</v>
      </c>
      <c r="AP41" s="668"/>
      <c r="AQ41" s="669"/>
      <c r="AR41" s="665" t="str">
        <f t="shared" ref="AR41" si="21">IF($AN$3="４週",AU42,AV42)</f>
        <v/>
      </c>
      <c r="AS41" s="665"/>
      <c r="AT41" s="674"/>
      <c r="AU41" s="511" t="s">
        <v>620</v>
      </c>
      <c r="AV41" s="511" t="s">
        <v>621</v>
      </c>
      <c r="AX41" s="511" t="s">
        <v>622</v>
      </c>
      <c r="AY41" s="511" t="s">
        <v>623</v>
      </c>
    </row>
    <row r="42" spans="1:51" s="491" customFormat="1" ht="12" customHeight="1">
      <c r="A42" s="676"/>
      <c r="B42" s="679"/>
      <c r="C42" s="697"/>
      <c r="D42" s="685"/>
      <c r="E42" s="512"/>
      <c r="F42" s="689"/>
      <c r="G42" s="690"/>
      <c r="H42" s="513" t="s">
        <v>624</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694"/>
      <c r="AO42" s="666"/>
      <c r="AP42" s="670"/>
      <c r="AQ42" s="671"/>
      <c r="AR42" s="666"/>
      <c r="AS42" s="666"/>
      <c r="AT42" s="674"/>
      <c r="AU42" s="515" t="str">
        <f t="shared" ref="AU42" si="22">IFERROR(IF($D41="□",($AO41/$AK$6),($AO41/$AK$8)),"")</f>
        <v/>
      </c>
      <c r="AV42" s="515" t="str">
        <f t="shared" ref="AV42" si="23">IFERROR(IF($D41="□",($AN41/$AO$6),($AN41/$AO$8)),"")</f>
        <v/>
      </c>
      <c r="AX42" s="515" t="s">
        <v>774</v>
      </c>
      <c r="AY42" s="515" t="s">
        <v>774</v>
      </c>
    </row>
    <row r="43" spans="1:51" s="491" customFormat="1" ht="12" customHeight="1">
      <c r="A43" s="677"/>
      <c r="B43" s="680"/>
      <c r="C43" s="698"/>
      <c r="D43" s="686"/>
      <c r="E43" s="512"/>
      <c r="F43" s="691"/>
      <c r="G43" s="692"/>
      <c r="H43" s="516" t="s">
        <v>625</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695"/>
      <c r="AO43" s="667"/>
      <c r="AP43" s="672"/>
      <c r="AQ43" s="673"/>
      <c r="AR43" s="667"/>
      <c r="AS43" s="667"/>
      <c r="AT43" s="674"/>
      <c r="AU43" s="518"/>
      <c r="AV43" s="518"/>
      <c r="AX43" s="518"/>
      <c r="AY43" s="518"/>
    </row>
    <row r="44" spans="1:51" s="491" customFormat="1" ht="12" customHeight="1">
      <c r="A44" s="675">
        <v>8</v>
      </c>
      <c r="B44" s="678"/>
      <c r="C44" s="696"/>
      <c r="D44" s="684" t="s">
        <v>618</v>
      </c>
      <c r="E44" s="508"/>
      <c r="F44" s="687"/>
      <c r="G44" s="688"/>
      <c r="H44" s="509" t="s">
        <v>619</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693">
        <f t="shared" ref="AN44" si="24">IF(LEFT($AN$1,6)="共同生活援助",SUM(I45:AM45),SUM(I45:AM46))</f>
        <v>0</v>
      </c>
      <c r="AO44" s="665">
        <f>IF($AN$3="４週",AN44/4,AN44/(DAY(EOMONTH($I$21,0))/7))</f>
        <v>0</v>
      </c>
      <c r="AP44" s="668"/>
      <c r="AQ44" s="669"/>
      <c r="AR44" s="665" t="str">
        <f t="shared" ref="AR44" si="25">IF($AN$3="４週",AU45,AV45)</f>
        <v/>
      </c>
      <c r="AS44" s="665"/>
      <c r="AT44" s="674"/>
      <c r="AU44" s="511" t="s">
        <v>620</v>
      </c>
      <c r="AV44" s="511" t="s">
        <v>621</v>
      </c>
      <c r="AX44" s="511" t="s">
        <v>622</v>
      </c>
      <c r="AY44" s="511" t="s">
        <v>623</v>
      </c>
    </row>
    <row r="45" spans="1:51" s="491" customFormat="1" ht="12" customHeight="1">
      <c r="A45" s="676"/>
      <c r="B45" s="679"/>
      <c r="C45" s="697"/>
      <c r="D45" s="685"/>
      <c r="E45" s="512"/>
      <c r="F45" s="689"/>
      <c r="G45" s="690"/>
      <c r="H45" s="513" t="s">
        <v>624</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694"/>
      <c r="AO45" s="666"/>
      <c r="AP45" s="670"/>
      <c r="AQ45" s="671"/>
      <c r="AR45" s="666"/>
      <c r="AS45" s="666"/>
      <c r="AT45" s="674"/>
      <c r="AU45" s="515" t="str">
        <f t="shared" ref="AU45" si="26">IFERROR(IF($D44="□",($AO44/$AK$6),($AO44/$AK$8)),"")</f>
        <v/>
      </c>
      <c r="AV45" s="515" t="str">
        <f t="shared" ref="AV45" si="27">IFERROR(IF($D44="□",($AN44/$AO$6),($AN44/$AO$8)),"")</f>
        <v/>
      </c>
      <c r="AX45" s="515" t="s">
        <v>774</v>
      </c>
      <c r="AY45" s="515" t="s">
        <v>774</v>
      </c>
    </row>
    <row r="46" spans="1:51" s="491" customFormat="1" ht="12" customHeight="1">
      <c r="A46" s="677"/>
      <c r="B46" s="680"/>
      <c r="C46" s="698"/>
      <c r="D46" s="686"/>
      <c r="E46" s="512"/>
      <c r="F46" s="691"/>
      <c r="G46" s="692"/>
      <c r="H46" s="516" t="s">
        <v>625</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695"/>
      <c r="AO46" s="667"/>
      <c r="AP46" s="672"/>
      <c r="AQ46" s="673"/>
      <c r="AR46" s="667"/>
      <c r="AS46" s="667"/>
      <c r="AT46" s="674"/>
      <c r="AU46" s="518"/>
      <c r="AV46" s="518"/>
      <c r="AX46" s="518"/>
      <c r="AY46" s="518"/>
    </row>
    <row r="47" spans="1:51" s="491" customFormat="1" ht="12" customHeight="1">
      <c r="A47" s="675">
        <v>9</v>
      </c>
      <c r="B47" s="678"/>
      <c r="C47" s="696"/>
      <c r="D47" s="684" t="s">
        <v>618</v>
      </c>
      <c r="E47" s="508"/>
      <c r="F47" s="687"/>
      <c r="G47" s="688"/>
      <c r="H47" s="509" t="s">
        <v>619</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693">
        <f t="shared" ref="AN47" si="28">IF(LEFT($AN$1,6)="共同生活援助",SUM(I48:AM48),SUM(I48:AM49))</f>
        <v>0</v>
      </c>
      <c r="AO47" s="665">
        <f>IF($AN$3="４週",AN47/4,AN47/(DAY(EOMONTH($I$21,0))/7))</f>
        <v>0</v>
      </c>
      <c r="AP47" s="668"/>
      <c r="AQ47" s="669"/>
      <c r="AR47" s="665" t="str">
        <f t="shared" ref="AR47" si="29">IF($AN$3="４週",AU48,AV48)</f>
        <v/>
      </c>
      <c r="AS47" s="665"/>
      <c r="AT47" s="674"/>
      <c r="AU47" s="511" t="s">
        <v>620</v>
      </c>
      <c r="AV47" s="511" t="s">
        <v>621</v>
      </c>
      <c r="AX47" s="511" t="s">
        <v>622</v>
      </c>
      <c r="AY47" s="511" t="s">
        <v>623</v>
      </c>
    </row>
    <row r="48" spans="1:51" s="491" customFormat="1" ht="12" customHeight="1">
      <c r="A48" s="676"/>
      <c r="B48" s="679"/>
      <c r="C48" s="697"/>
      <c r="D48" s="685"/>
      <c r="E48" s="512"/>
      <c r="F48" s="689"/>
      <c r="G48" s="690"/>
      <c r="H48" s="513" t="s">
        <v>624</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694"/>
      <c r="AO48" s="666"/>
      <c r="AP48" s="670"/>
      <c r="AQ48" s="671"/>
      <c r="AR48" s="666"/>
      <c r="AS48" s="666"/>
      <c r="AT48" s="674"/>
      <c r="AU48" s="515" t="str">
        <f t="shared" ref="AU48" si="30">IFERROR(IF($D47="□",($AO47/$AK$6),($AO47/$AK$8)),"")</f>
        <v/>
      </c>
      <c r="AV48" s="515" t="str">
        <f t="shared" ref="AV48" si="31">IFERROR(IF($D47="□",($AN47/$AO$6),($AN47/$AO$8)),"")</f>
        <v/>
      </c>
      <c r="AX48" s="515" t="s">
        <v>774</v>
      </c>
      <c r="AY48" s="515" t="s">
        <v>774</v>
      </c>
    </row>
    <row r="49" spans="1:51" s="491" customFormat="1" ht="12" customHeight="1">
      <c r="A49" s="677"/>
      <c r="B49" s="680"/>
      <c r="C49" s="698"/>
      <c r="D49" s="686"/>
      <c r="E49" s="512"/>
      <c r="F49" s="691"/>
      <c r="G49" s="692"/>
      <c r="H49" s="516" t="s">
        <v>625</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695"/>
      <c r="AO49" s="667"/>
      <c r="AP49" s="672"/>
      <c r="AQ49" s="673"/>
      <c r="AR49" s="667"/>
      <c r="AS49" s="667"/>
      <c r="AT49" s="674"/>
      <c r="AU49" s="518"/>
      <c r="AV49" s="518"/>
      <c r="AX49" s="518"/>
      <c r="AY49" s="518"/>
    </row>
    <row r="50" spans="1:51" s="491" customFormat="1" ht="12" customHeight="1">
      <c r="A50" s="675">
        <v>10</v>
      </c>
      <c r="B50" s="678"/>
      <c r="C50" s="696"/>
      <c r="D50" s="684" t="s">
        <v>618</v>
      </c>
      <c r="E50" s="508"/>
      <c r="F50" s="687"/>
      <c r="G50" s="688"/>
      <c r="H50" s="509" t="s">
        <v>619</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693">
        <f t="shared" ref="AN50" si="32">IF(LEFT($AN$1,6)="共同生活援助",SUM(I51:AM51),SUM(I51:AM52))</f>
        <v>0</v>
      </c>
      <c r="AO50" s="665">
        <f>IF($AN$3="４週",AN50/4,AN50/(DAY(EOMONTH($I$21,0))/7))</f>
        <v>0</v>
      </c>
      <c r="AP50" s="668"/>
      <c r="AQ50" s="669"/>
      <c r="AR50" s="665" t="str">
        <f t="shared" ref="AR50" si="33">IF($AN$3="４週",AU51,AV51)</f>
        <v/>
      </c>
      <c r="AS50" s="665"/>
      <c r="AT50" s="674"/>
      <c r="AU50" s="511" t="s">
        <v>620</v>
      </c>
      <c r="AV50" s="511" t="s">
        <v>621</v>
      </c>
      <c r="AX50" s="511" t="s">
        <v>622</v>
      </c>
      <c r="AY50" s="511" t="s">
        <v>623</v>
      </c>
    </row>
    <row r="51" spans="1:51" s="491" customFormat="1" ht="12" customHeight="1">
      <c r="A51" s="676"/>
      <c r="B51" s="679"/>
      <c r="C51" s="697"/>
      <c r="D51" s="685"/>
      <c r="E51" s="512"/>
      <c r="F51" s="689"/>
      <c r="G51" s="690"/>
      <c r="H51" s="513" t="s">
        <v>624</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694"/>
      <c r="AO51" s="666"/>
      <c r="AP51" s="670"/>
      <c r="AQ51" s="671"/>
      <c r="AR51" s="666"/>
      <c r="AS51" s="666"/>
      <c r="AT51" s="674"/>
      <c r="AU51" s="515" t="str">
        <f t="shared" ref="AU51" si="34">IFERROR(IF($D50="□",($AO50/$AK$6),($AO50/$AK$8)),"")</f>
        <v/>
      </c>
      <c r="AV51" s="515" t="str">
        <f t="shared" ref="AV51" si="35">IFERROR(IF($D50="□",($AN50/$AO$6),($AN50/$AO$8)),"")</f>
        <v/>
      </c>
      <c r="AX51" s="515" t="s">
        <v>774</v>
      </c>
      <c r="AY51" s="515" t="s">
        <v>774</v>
      </c>
    </row>
    <row r="52" spans="1:51" s="491" customFormat="1" ht="12" customHeight="1">
      <c r="A52" s="677"/>
      <c r="B52" s="680"/>
      <c r="C52" s="698"/>
      <c r="D52" s="686"/>
      <c r="E52" s="512"/>
      <c r="F52" s="691"/>
      <c r="G52" s="692"/>
      <c r="H52" s="516" t="s">
        <v>625</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695"/>
      <c r="AO52" s="667"/>
      <c r="AP52" s="672"/>
      <c r="AQ52" s="673"/>
      <c r="AR52" s="667"/>
      <c r="AS52" s="667"/>
      <c r="AT52" s="674"/>
      <c r="AU52" s="518"/>
      <c r="AV52" s="518"/>
      <c r="AX52" s="518"/>
      <c r="AY52" s="518"/>
    </row>
    <row r="53" spans="1:51" s="491" customFormat="1" ht="12" customHeight="1">
      <c r="A53" s="675">
        <v>11</v>
      </c>
      <c r="B53" s="678"/>
      <c r="C53" s="696"/>
      <c r="D53" s="684" t="s">
        <v>618</v>
      </c>
      <c r="E53" s="508"/>
      <c r="F53" s="687"/>
      <c r="G53" s="688"/>
      <c r="H53" s="509" t="s">
        <v>619</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693">
        <f t="shared" ref="AN53" si="36">IF(LEFT($AN$1,6)="共同生活援助",SUM(I54:AM54),SUM(I54:AM55))</f>
        <v>0</v>
      </c>
      <c r="AO53" s="665">
        <f>IF($AN$3="４週",AN53/4,AN53/(DAY(EOMONTH($I$21,0))/7))</f>
        <v>0</v>
      </c>
      <c r="AP53" s="668"/>
      <c r="AQ53" s="669"/>
      <c r="AR53" s="665" t="str">
        <f t="shared" ref="AR53" si="37">IF($AN$3="４週",AU54,AV54)</f>
        <v/>
      </c>
      <c r="AS53" s="665"/>
      <c r="AT53" s="674"/>
      <c r="AU53" s="511" t="s">
        <v>620</v>
      </c>
      <c r="AV53" s="511" t="s">
        <v>621</v>
      </c>
      <c r="AX53" s="511" t="s">
        <v>622</v>
      </c>
      <c r="AY53" s="511" t="s">
        <v>623</v>
      </c>
    </row>
    <row r="54" spans="1:51" s="491" customFormat="1" ht="12" customHeight="1">
      <c r="A54" s="676"/>
      <c r="B54" s="679"/>
      <c r="C54" s="697"/>
      <c r="D54" s="685"/>
      <c r="E54" s="512"/>
      <c r="F54" s="689"/>
      <c r="G54" s="690"/>
      <c r="H54" s="513" t="s">
        <v>624</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694"/>
      <c r="AO54" s="666"/>
      <c r="AP54" s="670"/>
      <c r="AQ54" s="671"/>
      <c r="AR54" s="666"/>
      <c r="AS54" s="666"/>
      <c r="AT54" s="674"/>
      <c r="AU54" s="515" t="str">
        <f t="shared" ref="AU54" si="38">IFERROR(IF($D53="□",($AO53/$AK$6),($AO53/$AK$8)),"")</f>
        <v/>
      </c>
      <c r="AV54" s="515" t="str">
        <f t="shared" ref="AV54" si="39">IFERROR(IF($D53="□",($AN53/$AO$6),($AN53/$AO$8)),"")</f>
        <v/>
      </c>
      <c r="AX54" s="515" t="s">
        <v>774</v>
      </c>
      <c r="AY54" s="515" t="s">
        <v>774</v>
      </c>
    </row>
    <row r="55" spans="1:51" s="491" customFormat="1" ht="12" customHeight="1">
      <c r="A55" s="677"/>
      <c r="B55" s="680"/>
      <c r="C55" s="698"/>
      <c r="D55" s="686"/>
      <c r="E55" s="512"/>
      <c r="F55" s="691"/>
      <c r="G55" s="692"/>
      <c r="H55" s="516" t="s">
        <v>625</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695"/>
      <c r="AO55" s="667"/>
      <c r="AP55" s="672"/>
      <c r="AQ55" s="673"/>
      <c r="AR55" s="667"/>
      <c r="AS55" s="667"/>
      <c r="AT55" s="674"/>
      <c r="AU55" s="518"/>
      <c r="AV55" s="518"/>
      <c r="AX55" s="518"/>
      <c r="AY55" s="518"/>
    </row>
    <row r="56" spans="1:51" s="491" customFormat="1" ht="12" customHeight="1">
      <c r="A56" s="675">
        <v>12</v>
      </c>
      <c r="B56" s="678"/>
      <c r="C56" s="696"/>
      <c r="D56" s="684" t="s">
        <v>618</v>
      </c>
      <c r="E56" s="508"/>
      <c r="F56" s="687"/>
      <c r="G56" s="688"/>
      <c r="H56" s="509" t="s">
        <v>619</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693">
        <f t="shared" ref="AN56" si="40">IF(LEFT($AN$1,6)="共同生活援助",SUM(I57:AM57),SUM(I57:AM58))</f>
        <v>0</v>
      </c>
      <c r="AO56" s="665">
        <f>IF($AN$3="４週",AN56/4,AN56/(DAY(EOMONTH($I$21,0))/7))</f>
        <v>0</v>
      </c>
      <c r="AP56" s="668"/>
      <c r="AQ56" s="669"/>
      <c r="AR56" s="665" t="str">
        <f t="shared" ref="AR56" si="41">IF($AN$3="４週",AU57,AV57)</f>
        <v/>
      </c>
      <c r="AS56" s="665"/>
      <c r="AT56" s="674"/>
      <c r="AU56" s="511" t="s">
        <v>620</v>
      </c>
      <c r="AV56" s="511" t="s">
        <v>621</v>
      </c>
      <c r="AX56" s="511" t="s">
        <v>622</v>
      </c>
      <c r="AY56" s="511" t="s">
        <v>623</v>
      </c>
    </row>
    <row r="57" spans="1:51" s="491" customFormat="1" ht="12" customHeight="1">
      <c r="A57" s="676"/>
      <c r="B57" s="679"/>
      <c r="C57" s="697"/>
      <c r="D57" s="685"/>
      <c r="E57" s="512"/>
      <c r="F57" s="689"/>
      <c r="G57" s="690"/>
      <c r="H57" s="513" t="s">
        <v>624</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694"/>
      <c r="AO57" s="666"/>
      <c r="AP57" s="670"/>
      <c r="AQ57" s="671"/>
      <c r="AR57" s="666"/>
      <c r="AS57" s="666"/>
      <c r="AT57" s="674"/>
      <c r="AU57" s="515" t="str">
        <f t="shared" ref="AU57" si="42">IFERROR(IF($D56="□",($AO56/$AK$6),($AO56/$AK$8)),"")</f>
        <v/>
      </c>
      <c r="AV57" s="515" t="str">
        <f t="shared" ref="AV57" si="43">IFERROR(IF($D56="□",($AN56/$AO$6),($AN56/$AO$8)),"")</f>
        <v/>
      </c>
      <c r="AX57" s="515" t="s">
        <v>774</v>
      </c>
      <c r="AY57" s="515" t="s">
        <v>774</v>
      </c>
    </row>
    <row r="58" spans="1:51" s="491" customFormat="1" ht="12" customHeight="1">
      <c r="A58" s="677"/>
      <c r="B58" s="680"/>
      <c r="C58" s="698"/>
      <c r="D58" s="686"/>
      <c r="E58" s="512"/>
      <c r="F58" s="691"/>
      <c r="G58" s="692"/>
      <c r="H58" s="516" t="s">
        <v>625</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695"/>
      <c r="AO58" s="667"/>
      <c r="AP58" s="672"/>
      <c r="AQ58" s="673"/>
      <c r="AR58" s="667"/>
      <c r="AS58" s="667"/>
      <c r="AT58" s="674"/>
      <c r="AU58" s="518"/>
      <c r="AV58" s="518"/>
      <c r="AX58" s="518"/>
      <c r="AY58" s="518"/>
    </row>
    <row r="59" spans="1:51" s="491" customFormat="1" ht="12" customHeight="1">
      <c r="A59" s="675">
        <v>13</v>
      </c>
      <c r="B59" s="678"/>
      <c r="C59" s="696"/>
      <c r="D59" s="684" t="s">
        <v>618</v>
      </c>
      <c r="E59" s="508"/>
      <c r="F59" s="687"/>
      <c r="G59" s="688"/>
      <c r="H59" s="509" t="s">
        <v>619</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693">
        <f t="shared" ref="AN59" si="44">IF(LEFT($AN$1,6)="共同生活援助",SUM(I60:AM60),SUM(I60:AM61))</f>
        <v>0</v>
      </c>
      <c r="AO59" s="665">
        <f>IF($AN$3="４週",AN59/4,AN59/(DAY(EOMONTH($I$21,0))/7))</f>
        <v>0</v>
      </c>
      <c r="AP59" s="668"/>
      <c r="AQ59" s="669"/>
      <c r="AR59" s="665" t="str">
        <f t="shared" ref="AR59" si="45">IF($AN$3="４週",AU60,AV60)</f>
        <v/>
      </c>
      <c r="AS59" s="665"/>
      <c r="AT59" s="674"/>
      <c r="AU59" s="511" t="s">
        <v>620</v>
      </c>
      <c r="AV59" s="511" t="s">
        <v>621</v>
      </c>
      <c r="AX59" s="511" t="s">
        <v>622</v>
      </c>
      <c r="AY59" s="511" t="s">
        <v>623</v>
      </c>
    </row>
    <row r="60" spans="1:51" s="491" customFormat="1" ht="12" customHeight="1">
      <c r="A60" s="676"/>
      <c r="B60" s="679"/>
      <c r="C60" s="697"/>
      <c r="D60" s="685"/>
      <c r="E60" s="512"/>
      <c r="F60" s="689"/>
      <c r="G60" s="690"/>
      <c r="H60" s="513" t="s">
        <v>624</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694"/>
      <c r="AO60" s="666"/>
      <c r="AP60" s="670"/>
      <c r="AQ60" s="671"/>
      <c r="AR60" s="666"/>
      <c r="AS60" s="666"/>
      <c r="AT60" s="674"/>
      <c r="AU60" s="515" t="str">
        <f t="shared" ref="AU60" si="46">IFERROR(IF($D59="□",($AO59/$AK$6),($AO59/$AK$8)),"")</f>
        <v/>
      </c>
      <c r="AV60" s="515" t="str">
        <f t="shared" ref="AV60" si="47">IFERROR(IF($D59="□",($AN59/$AO$6),($AN59/$AO$8)),"")</f>
        <v/>
      </c>
      <c r="AX60" s="515" t="s">
        <v>774</v>
      </c>
      <c r="AY60" s="515" t="s">
        <v>774</v>
      </c>
    </row>
    <row r="61" spans="1:51" s="491" customFormat="1" ht="12" customHeight="1">
      <c r="A61" s="677"/>
      <c r="B61" s="680"/>
      <c r="C61" s="698"/>
      <c r="D61" s="686"/>
      <c r="E61" s="512"/>
      <c r="F61" s="691"/>
      <c r="G61" s="692"/>
      <c r="H61" s="516" t="s">
        <v>625</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695"/>
      <c r="AO61" s="667"/>
      <c r="AP61" s="672"/>
      <c r="AQ61" s="673"/>
      <c r="AR61" s="667"/>
      <c r="AS61" s="667"/>
      <c r="AT61" s="674"/>
      <c r="AU61" s="518"/>
      <c r="AV61" s="518"/>
      <c r="AX61" s="518"/>
      <c r="AY61" s="518"/>
    </row>
    <row r="62" spans="1:51" s="491" customFormat="1" ht="12" customHeight="1">
      <c r="A62" s="675">
        <v>14</v>
      </c>
      <c r="B62" s="678"/>
      <c r="C62" s="696"/>
      <c r="D62" s="684" t="s">
        <v>618</v>
      </c>
      <c r="E62" s="508"/>
      <c r="F62" s="687"/>
      <c r="G62" s="688"/>
      <c r="H62" s="509" t="s">
        <v>619</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693">
        <f t="shared" ref="AN62" si="48">IF(LEFT($AN$1,6)="共同生活援助",SUM(I63:AM63),SUM(I63:AM64))</f>
        <v>0</v>
      </c>
      <c r="AO62" s="665">
        <f>IF($AN$3="４週",AN62/4,AN62/(DAY(EOMONTH($I$21,0))/7))</f>
        <v>0</v>
      </c>
      <c r="AP62" s="668"/>
      <c r="AQ62" s="669"/>
      <c r="AR62" s="665" t="str">
        <f t="shared" ref="AR62" si="49">IF($AN$3="４週",AU63,AV63)</f>
        <v/>
      </c>
      <c r="AS62" s="665"/>
      <c r="AT62" s="674"/>
      <c r="AU62" s="511" t="s">
        <v>620</v>
      </c>
      <c r="AV62" s="511" t="s">
        <v>621</v>
      </c>
      <c r="AX62" s="511" t="s">
        <v>622</v>
      </c>
      <c r="AY62" s="511" t="s">
        <v>623</v>
      </c>
    </row>
    <row r="63" spans="1:51" s="491" customFormat="1" ht="12" customHeight="1">
      <c r="A63" s="676"/>
      <c r="B63" s="679"/>
      <c r="C63" s="697"/>
      <c r="D63" s="685"/>
      <c r="E63" s="512"/>
      <c r="F63" s="689"/>
      <c r="G63" s="690"/>
      <c r="H63" s="513" t="s">
        <v>624</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694"/>
      <c r="AO63" s="666"/>
      <c r="AP63" s="670"/>
      <c r="AQ63" s="671"/>
      <c r="AR63" s="666"/>
      <c r="AS63" s="666"/>
      <c r="AT63" s="674"/>
      <c r="AU63" s="515" t="str">
        <f t="shared" ref="AU63" si="50">IFERROR(IF($D62="□",($AO62/$AK$6),($AO62/$AK$8)),"")</f>
        <v/>
      </c>
      <c r="AV63" s="515" t="str">
        <f t="shared" ref="AV63" si="51">IFERROR(IF($D62="□",($AN62/$AO$6),($AN62/$AO$8)),"")</f>
        <v/>
      </c>
      <c r="AX63" s="515" t="s">
        <v>774</v>
      </c>
      <c r="AY63" s="515" t="s">
        <v>774</v>
      </c>
    </row>
    <row r="64" spans="1:51" s="491" customFormat="1" ht="12" customHeight="1">
      <c r="A64" s="677"/>
      <c r="B64" s="680"/>
      <c r="C64" s="698"/>
      <c r="D64" s="686"/>
      <c r="E64" s="512"/>
      <c r="F64" s="691"/>
      <c r="G64" s="692"/>
      <c r="H64" s="516" t="s">
        <v>625</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695"/>
      <c r="AO64" s="667"/>
      <c r="AP64" s="672"/>
      <c r="AQ64" s="673"/>
      <c r="AR64" s="667"/>
      <c r="AS64" s="667"/>
      <c r="AT64" s="674"/>
      <c r="AU64" s="518"/>
      <c r="AV64" s="518"/>
      <c r="AX64" s="518"/>
      <c r="AY64" s="518"/>
    </row>
    <row r="65" spans="1:51" s="491" customFormat="1" ht="12" customHeight="1">
      <c r="A65" s="675">
        <v>15</v>
      </c>
      <c r="B65" s="678"/>
      <c r="C65" s="696"/>
      <c r="D65" s="684" t="s">
        <v>618</v>
      </c>
      <c r="E65" s="508"/>
      <c r="F65" s="687"/>
      <c r="G65" s="688"/>
      <c r="H65" s="509" t="s">
        <v>619</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693">
        <f t="shared" ref="AN65" si="52">IF(LEFT($AN$1,6)="共同生活援助",SUM(I66:AM66),SUM(I66:AM67))</f>
        <v>0</v>
      </c>
      <c r="AO65" s="665">
        <f>IF($AN$3="４週",AN65/4,AN65/(DAY(EOMONTH($I$21,0))/7))</f>
        <v>0</v>
      </c>
      <c r="AP65" s="668"/>
      <c r="AQ65" s="669"/>
      <c r="AR65" s="665" t="str">
        <f t="shared" ref="AR65" si="53">IF($AN$3="４週",AU66,AV66)</f>
        <v/>
      </c>
      <c r="AS65" s="665"/>
      <c r="AT65" s="674"/>
      <c r="AU65" s="511" t="s">
        <v>620</v>
      </c>
      <c r="AV65" s="511" t="s">
        <v>621</v>
      </c>
      <c r="AX65" s="511" t="s">
        <v>622</v>
      </c>
      <c r="AY65" s="511" t="s">
        <v>623</v>
      </c>
    </row>
    <row r="66" spans="1:51" s="491" customFormat="1" ht="12" customHeight="1">
      <c r="A66" s="676"/>
      <c r="B66" s="679"/>
      <c r="C66" s="697"/>
      <c r="D66" s="685"/>
      <c r="E66" s="512"/>
      <c r="F66" s="689"/>
      <c r="G66" s="690"/>
      <c r="H66" s="513" t="s">
        <v>624</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694"/>
      <c r="AO66" s="666"/>
      <c r="AP66" s="670"/>
      <c r="AQ66" s="671"/>
      <c r="AR66" s="666"/>
      <c r="AS66" s="666"/>
      <c r="AT66" s="674"/>
      <c r="AU66" s="515" t="str">
        <f t="shared" ref="AU66" si="54">IFERROR(IF($D65="□",($AO65/$AK$6),($AO65/$AK$8)),"")</f>
        <v/>
      </c>
      <c r="AV66" s="515" t="str">
        <f t="shared" ref="AV66" si="55">IFERROR(IF($D65="□",($AN65/$AO$6),($AN65/$AO$8)),"")</f>
        <v/>
      </c>
      <c r="AX66" s="515" t="s">
        <v>774</v>
      </c>
      <c r="AY66" s="515" t="s">
        <v>774</v>
      </c>
    </row>
    <row r="67" spans="1:51" s="491" customFormat="1" ht="12" customHeight="1">
      <c r="A67" s="677"/>
      <c r="B67" s="680"/>
      <c r="C67" s="698"/>
      <c r="D67" s="686"/>
      <c r="E67" s="512"/>
      <c r="F67" s="691"/>
      <c r="G67" s="692"/>
      <c r="H67" s="516" t="s">
        <v>625</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695"/>
      <c r="AO67" s="667"/>
      <c r="AP67" s="672"/>
      <c r="AQ67" s="673"/>
      <c r="AR67" s="667"/>
      <c r="AS67" s="667"/>
      <c r="AT67" s="674"/>
      <c r="AU67" s="518"/>
      <c r="AV67" s="518"/>
      <c r="AX67" s="518"/>
      <c r="AY67" s="518"/>
    </row>
    <row r="68" spans="1:51" s="491" customFormat="1" ht="12" customHeight="1">
      <c r="A68" s="675">
        <v>16</v>
      </c>
      <c r="B68" s="678"/>
      <c r="C68" s="696"/>
      <c r="D68" s="684" t="s">
        <v>618</v>
      </c>
      <c r="E68" s="508"/>
      <c r="F68" s="687"/>
      <c r="G68" s="688"/>
      <c r="H68" s="509" t="s">
        <v>619</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693">
        <f t="shared" ref="AN68" si="56">IF(LEFT($AN$1,6)="共同生活援助",SUM(I69:AM69),SUM(I69:AM70))</f>
        <v>0</v>
      </c>
      <c r="AO68" s="665">
        <f>IF($AN$3="４週",AN68/4,AN68/(DAY(EOMONTH($I$21,0))/7))</f>
        <v>0</v>
      </c>
      <c r="AP68" s="668"/>
      <c r="AQ68" s="669"/>
      <c r="AR68" s="665" t="str">
        <f t="shared" ref="AR68" si="57">IF($AN$3="４週",AU69,AV69)</f>
        <v/>
      </c>
      <c r="AS68" s="665"/>
      <c r="AT68" s="674"/>
      <c r="AU68" s="511" t="s">
        <v>620</v>
      </c>
      <c r="AV68" s="511" t="s">
        <v>621</v>
      </c>
      <c r="AX68" s="511" t="s">
        <v>622</v>
      </c>
      <c r="AY68" s="511" t="s">
        <v>623</v>
      </c>
    </row>
    <row r="69" spans="1:51" s="491" customFormat="1" ht="12" customHeight="1">
      <c r="A69" s="676"/>
      <c r="B69" s="679"/>
      <c r="C69" s="697"/>
      <c r="D69" s="685"/>
      <c r="E69" s="512"/>
      <c r="F69" s="689"/>
      <c r="G69" s="690"/>
      <c r="H69" s="513" t="s">
        <v>624</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694"/>
      <c r="AO69" s="666"/>
      <c r="AP69" s="670"/>
      <c r="AQ69" s="671"/>
      <c r="AR69" s="666"/>
      <c r="AS69" s="666"/>
      <c r="AT69" s="674"/>
      <c r="AU69" s="515" t="str">
        <f t="shared" ref="AU69" si="58">IFERROR(IF($D68="□",($AO68/$AK$6),($AO68/$AK$8)),"")</f>
        <v/>
      </c>
      <c r="AV69" s="515" t="str">
        <f t="shared" ref="AV69" si="59">IFERROR(IF($D68="□",($AN68/$AO$6),($AN68/$AO$8)),"")</f>
        <v/>
      </c>
      <c r="AX69" s="515" t="s">
        <v>774</v>
      </c>
      <c r="AY69" s="515" t="s">
        <v>774</v>
      </c>
    </row>
    <row r="70" spans="1:51" s="491" customFormat="1" ht="12" customHeight="1">
      <c r="A70" s="677"/>
      <c r="B70" s="680"/>
      <c r="C70" s="698"/>
      <c r="D70" s="686"/>
      <c r="E70" s="512"/>
      <c r="F70" s="691"/>
      <c r="G70" s="692"/>
      <c r="H70" s="516" t="s">
        <v>625</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695"/>
      <c r="AO70" s="667"/>
      <c r="AP70" s="672"/>
      <c r="AQ70" s="673"/>
      <c r="AR70" s="667"/>
      <c r="AS70" s="667"/>
      <c r="AT70" s="674"/>
      <c r="AU70" s="518"/>
      <c r="AV70" s="518"/>
      <c r="AX70" s="518"/>
      <c r="AY70" s="518"/>
    </row>
    <row r="71" spans="1:51" s="491" customFormat="1" ht="12" customHeight="1">
      <c r="A71" s="675">
        <v>17</v>
      </c>
      <c r="B71" s="678"/>
      <c r="C71" s="681"/>
      <c r="D71" s="684" t="s">
        <v>618</v>
      </c>
      <c r="E71" s="508"/>
      <c r="F71" s="687"/>
      <c r="G71" s="688"/>
      <c r="H71" s="509" t="s">
        <v>619</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693">
        <f t="shared" ref="AN71" si="60">IF(LEFT($AN$1,6)="共同生活援助",SUM(I72:AM72),SUM(I72:AM73))</f>
        <v>0</v>
      </c>
      <c r="AO71" s="665">
        <f>IF($AN$3="４週",AN71/4,AN71/(DAY(EOMONTH($I$21,0))/7))</f>
        <v>0</v>
      </c>
      <c r="AP71" s="668"/>
      <c r="AQ71" s="669"/>
      <c r="AR71" s="665" t="str">
        <f t="shared" ref="AR71" si="61">IF($AN$3="４週",AU72,AV72)</f>
        <v/>
      </c>
      <c r="AS71" s="665"/>
      <c r="AT71" s="674"/>
      <c r="AU71" s="511" t="s">
        <v>620</v>
      </c>
      <c r="AV71" s="511" t="s">
        <v>621</v>
      </c>
      <c r="AX71" s="511" t="s">
        <v>622</v>
      </c>
      <c r="AY71" s="511" t="s">
        <v>623</v>
      </c>
    </row>
    <row r="72" spans="1:51" s="491" customFormat="1" ht="12" customHeight="1">
      <c r="A72" s="676"/>
      <c r="B72" s="679"/>
      <c r="C72" s="682"/>
      <c r="D72" s="685"/>
      <c r="E72" s="512"/>
      <c r="F72" s="689"/>
      <c r="G72" s="690"/>
      <c r="H72" s="513" t="s">
        <v>624</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694"/>
      <c r="AO72" s="666"/>
      <c r="AP72" s="670"/>
      <c r="AQ72" s="671"/>
      <c r="AR72" s="666"/>
      <c r="AS72" s="666"/>
      <c r="AT72" s="674"/>
      <c r="AU72" s="515" t="str">
        <f t="shared" ref="AU72" si="62">IFERROR(IF($D71="□",($AO71/$AK$6),($AO71/$AK$8)),"")</f>
        <v/>
      </c>
      <c r="AV72" s="515" t="str">
        <f t="shared" ref="AV72" si="63">IFERROR(IF($D71="□",($AN71/$AO$6),($AN71/$AO$8)),"")</f>
        <v/>
      </c>
      <c r="AX72" s="515" t="s">
        <v>774</v>
      </c>
      <c r="AY72" s="515" t="s">
        <v>774</v>
      </c>
    </row>
    <row r="73" spans="1:51" s="491" customFormat="1" ht="12" customHeight="1">
      <c r="A73" s="677"/>
      <c r="B73" s="680"/>
      <c r="C73" s="683"/>
      <c r="D73" s="686"/>
      <c r="E73" s="512"/>
      <c r="F73" s="691"/>
      <c r="G73" s="692"/>
      <c r="H73" s="516" t="s">
        <v>625</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695"/>
      <c r="AO73" s="667"/>
      <c r="AP73" s="672"/>
      <c r="AQ73" s="673"/>
      <c r="AR73" s="667"/>
      <c r="AS73" s="667"/>
      <c r="AT73" s="674"/>
      <c r="AU73" s="518"/>
      <c r="AV73" s="518"/>
      <c r="AX73" s="518"/>
      <c r="AY73" s="518"/>
    </row>
    <row r="74" spans="1:51" s="491" customFormat="1" ht="12" customHeight="1">
      <c r="A74" s="675">
        <v>18</v>
      </c>
      <c r="B74" s="678"/>
      <c r="C74" s="696"/>
      <c r="D74" s="684" t="s">
        <v>618</v>
      </c>
      <c r="E74" s="508"/>
      <c r="F74" s="687"/>
      <c r="G74" s="688"/>
      <c r="H74" s="509" t="s">
        <v>619</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693">
        <f t="shared" ref="AN74" si="64">IF(LEFT($AN$1,6)="共同生活援助",SUM(I75:AM75),SUM(I75:AM76))</f>
        <v>0</v>
      </c>
      <c r="AO74" s="665">
        <f>IF($AN$3="４週",AN74/4,AN74/(DAY(EOMONTH($I$21,0))/7))</f>
        <v>0</v>
      </c>
      <c r="AP74" s="668"/>
      <c r="AQ74" s="669"/>
      <c r="AR74" s="665" t="str">
        <f t="shared" ref="AR74" si="65">IF($AN$3="４週",AU75,AV75)</f>
        <v/>
      </c>
      <c r="AS74" s="665"/>
      <c r="AT74" s="674"/>
      <c r="AU74" s="511" t="s">
        <v>620</v>
      </c>
      <c r="AV74" s="511" t="s">
        <v>621</v>
      </c>
      <c r="AX74" s="511" t="s">
        <v>622</v>
      </c>
      <c r="AY74" s="511" t="s">
        <v>623</v>
      </c>
    </row>
    <row r="75" spans="1:51" s="491" customFormat="1" ht="12" customHeight="1">
      <c r="A75" s="676"/>
      <c r="B75" s="679"/>
      <c r="C75" s="697"/>
      <c r="D75" s="685"/>
      <c r="E75" s="512"/>
      <c r="F75" s="689"/>
      <c r="G75" s="690"/>
      <c r="H75" s="513" t="s">
        <v>624</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694"/>
      <c r="AO75" s="666"/>
      <c r="AP75" s="670"/>
      <c r="AQ75" s="671"/>
      <c r="AR75" s="666"/>
      <c r="AS75" s="666"/>
      <c r="AT75" s="674"/>
      <c r="AU75" s="515" t="str">
        <f t="shared" ref="AU75" si="66">IFERROR(IF($D74="□",($AO74/$AK$6),($AO74/$AK$8)),"")</f>
        <v/>
      </c>
      <c r="AV75" s="515" t="str">
        <f t="shared" ref="AV75" si="67">IFERROR(IF($D74="□",($AN74/$AO$6),($AN74/$AO$8)),"")</f>
        <v/>
      </c>
      <c r="AX75" s="515" t="s">
        <v>774</v>
      </c>
      <c r="AY75" s="515" t="s">
        <v>774</v>
      </c>
    </row>
    <row r="76" spans="1:51" s="491" customFormat="1" ht="12" customHeight="1">
      <c r="A76" s="677"/>
      <c r="B76" s="680"/>
      <c r="C76" s="698"/>
      <c r="D76" s="686"/>
      <c r="E76" s="512"/>
      <c r="F76" s="691"/>
      <c r="G76" s="692"/>
      <c r="H76" s="516" t="s">
        <v>625</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695"/>
      <c r="AO76" s="667"/>
      <c r="AP76" s="672"/>
      <c r="AQ76" s="673"/>
      <c r="AR76" s="667"/>
      <c r="AS76" s="667"/>
      <c r="AT76" s="674"/>
      <c r="AU76" s="518"/>
      <c r="AV76" s="518"/>
      <c r="AX76" s="518"/>
      <c r="AY76" s="518"/>
    </row>
    <row r="77" spans="1:51" s="491" customFormat="1" ht="12" customHeight="1">
      <c r="A77" s="675">
        <v>19</v>
      </c>
      <c r="B77" s="678"/>
      <c r="C77" s="696"/>
      <c r="D77" s="684" t="s">
        <v>618</v>
      </c>
      <c r="E77" s="508"/>
      <c r="F77" s="687"/>
      <c r="G77" s="688"/>
      <c r="H77" s="509" t="s">
        <v>619</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693">
        <f t="shared" ref="AN77" si="68">IF(LEFT($AN$1,6)="共同生活援助",SUM(I78:AM78),SUM(I78:AM79))</f>
        <v>0</v>
      </c>
      <c r="AO77" s="665">
        <f>IF($AN$3="４週",AN77/4,AN77/(DAY(EOMONTH($I$21,0))/7))</f>
        <v>0</v>
      </c>
      <c r="AP77" s="668"/>
      <c r="AQ77" s="669"/>
      <c r="AR77" s="665" t="str">
        <f t="shared" ref="AR77" si="69">IF($AN$3="４週",AU78,AV78)</f>
        <v/>
      </c>
      <c r="AS77" s="665"/>
      <c r="AT77" s="674"/>
      <c r="AU77" s="511" t="s">
        <v>620</v>
      </c>
      <c r="AV77" s="511" t="s">
        <v>621</v>
      </c>
      <c r="AX77" s="511" t="s">
        <v>622</v>
      </c>
      <c r="AY77" s="511" t="s">
        <v>623</v>
      </c>
    </row>
    <row r="78" spans="1:51" s="491" customFormat="1" ht="12" customHeight="1">
      <c r="A78" s="676"/>
      <c r="B78" s="679"/>
      <c r="C78" s="697"/>
      <c r="D78" s="685"/>
      <c r="E78" s="512"/>
      <c r="F78" s="689"/>
      <c r="G78" s="690"/>
      <c r="H78" s="513" t="s">
        <v>624</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694"/>
      <c r="AO78" s="666"/>
      <c r="AP78" s="670"/>
      <c r="AQ78" s="671"/>
      <c r="AR78" s="666"/>
      <c r="AS78" s="666"/>
      <c r="AT78" s="674"/>
      <c r="AU78" s="515" t="str">
        <f t="shared" ref="AU78" si="70">IFERROR(IF($D77="□",($AO77/$AK$6),($AO77/$AK$8)),"")</f>
        <v/>
      </c>
      <c r="AV78" s="515" t="str">
        <f t="shared" ref="AV78" si="71">IFERROR(IF($D77="□",($AN77/$AO$6),($AN77/$AO$8)),"")</f>
        <v/>
      </c>
      <c r="AX78" s="515" t="s">
        <v>774</v>
      </c>
      <c r="AY78" s="515" t="s">
        <v>774</v>
      </c>
    </row>
    <row r="79" spans="1:51" s="491" customFormat="1" ht="12" customHeight="1">
      <c r="A79" s="677"/>
      <c r="B79" s="680"/>
      <c r="C79" s="698"/>
      <c r="D79" s="686"/>
      <c r="E79" s="512"/>
      <c r="F79" s="691"/>
      <c r="G79" s="692"/>
      <c r="H79" s="516" t="s">
        <v>625</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695"/>
      <c r="AO79" s="667"/>
      <c r="AP79" s="672"/>
      <c r="AQ79" s="673"/>
      <c r="AR79" s="667"/>
      <c r="AS79" s="667"/>
      <c r="AT79" s="674"/>
      <c r="AU79" s="518"/>
      <c r="AV79" s="518"/>
      <c r="AX79" s="518"/>
      <c r="AY79" s="518"/>
    </row>
    <row r="80" spans="1:51" s="491" customFormat="1" ht="12" customHeight="1">
      <c r="A80" s="675">
        <v>20</v>
      </c>
      <c r="B80" s="678"/>
      <c r="C80" s="696"/>
      <c r="D80" s="684" t="s">
        <v>618</v>
      </c>
      <c r="E80" s="508"/>
      <c r="F80" s="687"/>
      <c r="G80" s="688"/>
      <c r="H80" s="509" t="s">
        <v>619</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693">
        <f t="shared" ref="AN80" si="72">IF(LEFT($AN$1,6)="共同生活援助",SUM(I81:AM81),SUM(I81:AM82))</f>
        <v>0</v>
      </c>
      <c r="AO80" s="665">
        <f>IF($AN$3="４週",AN80/4,AN80/(DAY(EOMONTH($I$21,0))/7))</f>
        <v>0</v>
      </c>
      <c r="AP80" s="668"/>
      <c r="AQ80" s="669"/>
      <c r="AR80" s="665" t="str">
        <f t="shared" ref="AR80" si="73">IF($AN$3="４週",AU81,AV81)</f>
        <v/>
      </c>
      <c r="AS80" s="665"/>
      <c r="AT80" s="674"/>
      <c r="AU80" s="511" t="s">
        <v>620</v>
      </c>
      <c r="AV80" s="511" t="s">
        <v>621</v>
      </c>
      <c r="AX80" s="511" t="s">
        <v>622</v>
      </c>
      <c r="AY80" s="511" t="s">
        <v>623</v>
      </c>
    </row>
    <row r="81" spans="1:51" s="491" customFormat="1" ht="12" customHeight="1">
      <c r="A81" s="676"/>
      <c r="B81" s="679"/>
      <c r="C81" s="697"/>
      <c r="D81" s="685"/>
      <c r="E81" s="512"/>
      <c r="F81" s="689"/>
      <c r="G81" s="690"/>
      <c r="H81" s="513" t="s">
        <v>624</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694"/>
      <c r="AO81" s="666"/>
      <c r="AP81" s="670"/>
      <c r="AQ81" s="671"/>
      <c r="AR81" s="666"/>
      <c r="AS81" s="666"/>
      <c r="AT81" s="674"/>
      <c r="AU81" s="515" t="str">
        <f t="shared" ref="AU81" si="74">IFERROR(IF($D80="□",($AO80/$AK$6),($AO80/$AK$8)),"")</f>
        <v/>
      </c>
      <c r="AV81" s="515" t="str">
        <f t="shared" ref="AV81" si="75">IFERROR(IF($D80="□",($AN80/$AO$6),($AN80/$AO$8)),"")</f>
        <v/>
      </c>
      <c r="AX81" s="515" t="s">
        <v>774</v>
      </c>
      <c r="AY81" s="515" t="s">
        <v>774</v>
      </c>
    </row>
    <row r="82" spans="1:51" s="491" customFormat="1" ht="12" customHeight="1">
      <c r="A82" s="677"/>
      <c r="B82" s="680"/>
      <c r="C82" s="698"/>
      <c r="D82" s="686"/>
      <c r="E82" s="512"/>
      <c r="F82" s="691"/>
      <c r="G82" s="692"/>
      <c r="H82" s="516" t="s">
        <v>625</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695"/>
      <c r="AO82" s="667"/>
      <c r="AP82" s="672"/>
      <c r="AQ82" s="673"/>
      <c r="AR82" s="667"/>
      <c r="AS82" s="667"/>
      <c r="AT82" s="674"/>
      <c r="AU82" s="518"/>
      <c r="AV82" s="518"/>
      <c r="AX82" s="518"/>
      <c r="AY82" s="518"/>
    </row>
    <row r="83" spans="1:51" s="491" customFormat="1" ht="12" customHeight="1">
      <c r="A83" s="675">
        <v>21</v>
      </c>
      <c r="B83" s="678"/>
      <c r="C83" s="696"/>
      <c r="D83" s="684" t="s">
        <v>618</v>
      </c>
      <c r="E83" s="508"/>
      <c r="F83" s="687"/>
      <c r="G83" s="688"/>
      <c r="H83" s="509" t="s">
        <v>619</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693">
        <f t="shared" ref="AN83" si="76">IF(LEFT($AN$1,6)="共同生活援助",SUM(I84:AM84),SUM(I84:AM85))</f>
        <v>0</v>
      </c>
      <c r="AO83" s="665">
        <f>IF($AN$3="４週",AN83/4,AN83/(DAY(EOMONTH($I$21,0))/7))</f>
        <v>0</v>
      </c>
      <c r="AP83" s="668"/>
      <c r="AQ83" s="669"/>
      <c r="AR83" s="665" t="str">
        <f t="shared" ref="AR83" si="77">IF($AN$3="４週",AU84,AV84)</f>
        <v/>
      </c>
      <c r="AS83" s="665"/>
      <c r="AT83" s="674"/>
      <c r="AU83" s="511" t="s">
        <v>620</v>
      </c>
      <c r="AV83" s="511" t="s">
        <v>621</v>
      </c>
      <c r="AX83" s="511" t="s">
        <v>622</v>
      </c>
      <c r="AY83" s="511" t="s">
        <v>623</v>
      </c>
    </row>
    <row r="84" spans="1:51" s="491" customFormat="1" ht="12" customHeight="1">
      <c r="A84" s="676"/>
      <c r="B84" s="679"/>
      <c r="C84" s="697"/>
      <c r="D84" s="685"/>
      <c r="E84" s="512"/>
      <c r="F84" s="689"/>
      <c r="G84" s="690"/>
      <c r="H84" s="513" t="s">
        <v>624</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694"/>
      <c r="AO84" s="666"/>
      <c r="AP84" s="670"/>
      <c r="AQ84" s="671"/>
      <c r="AR84" s="666"/>
      <c r="AS84" s="666"/>
      <c r="AT84" s="674"/>
      <c r="AU84" s="515" t="str">
        <f>IFERROR(IF($D83="□",($AO83/$AK$6),($AO83/$AK$8)),"")</f>
        <v/>
      </c>
      <c r="AV84" s="515" t="str">
        <f>IFERROR(IF($D83="□",($AN83/$AO$6),($AN83/$AO$8)),"")</f>
        <v/>
      </c>
      <c r="AX84" s="515" t="s">
        <v>774</v>
      </c>
      <c r="AY84" s="515" t="s">
        <v>774</v>
      </c>
    </row>
    <row r="85" spans="1:51" s="491" customFormat="1" ht="12" customHeight="1">
      <c r="A85" s="677"/>
      <c r="B85" s="680"/>
      <c r="C85" s="698"/>
      <c r="D85" s="686"/>
      <c r="E85" s="512"/>
      <c r="F85" s="691"/>
      <c r="G85" s="692"/>
      <c r="H85" s="516" t="s">
        <v>625</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695"/>
      <c r="AO85" s="667"/>
      <c r="AP85" s="672"/>
      <c r="AQ85" s="673"/>
      <c r="AR85" s="667"/>
      <c r="AS85" s="667"/>
      <c r="AT85" s="674"/>
      <c r="AU85" s="518"/>
      <c r="AV85" s="518"/>
      <c r="AX85" s="518"/>
      <c r="AY85" s="518"/>
    </row>
    <row r="86" spans="1:51" s="491" customFormat="1" ht="12" customHeight="1">
      <c r="A86" s="675">
        <v>22</v>
      </c>
      <c r="B86" s="678"/>
      <c r="C86" s="696"/>
      <c r="D86" s="684" t="s">
        <v>618</v>
      </c>
      <c r="E86" s="508"/>
      <c r="F86" s="687"/>
      <c r="G86" s="688"/>
      <c r="H86" s="509" t="s">
        <v>619</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693">
        <f t="shared" ref="AN86" si="78">IF(LEFT($AN$1,6)="共同生活援助",SUM(I87:AM87),SUM(I87:AM88))</f>
        <v>0</v>
      </c>
      <c r="AO86" s="665">
        <f>IF($AN$3="４週",AN86/4,AN86/(DAY(EOMONTH($I$21,0))/7))</f>
        <v>0</v>
      </c>
      <c r="AP86" s="668"/>
      <c r="AQ86" s="669"/>
      <c r="AR86" s="665" t="str">
        <f t="shared" ref="AR86" si="79">IF($AN$3="４週",AU87,AV87)</f>
        <v/>
      </c>
      <c r="AS86" s="665"/>
      <c r="AT86" s="674"/>
      <c r="AU86" s="511" t="s">
        <v>620</v>
      </c>
      <c r="AV86" s="511" t="s">
        <v>621</v>
      </c>
      <c r="AX86" s="511" t="s">
        <v>622</v>
      </c>
      <c r="AY86" s="511" t="s">
        <v>623</v>
      </c>
    </row>
    <row r="87" spans="1:51" s="491" customFormat="1" ht="12" customHeight="1">
      <c r="A87" s="676"/>
      <c r="B87" s="679"/>
      <c r="C87" s="697"/>
      <c r="D87" s="685"/>
      <c r="E87" s="512"/>
      <c r="F87" s="689"/>
      <c r="G87" s="690"/>
      <c r="H87" s="513" t="s">
        <v>624</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694"/>
      <c r="AO87" s="666"/>
      <c r="AP87" s="670"/>
      <c r="AQ87" s="671"/>
      <c r="AR87" s="666"/>
      <c r="AS87" s="666"/>
      <c r="AT87" s="674"/>
      <c r="AU87" s="515" t="str">
        <f t="shared" ref="AU87" si="80">IFERROR(IF($D86="□",($AO86/$AK$6),($AO86/$AK$8)),"")</f>
        <v/>
      </c>
      <c r="AV87" s="515" t="str">
        <f t="shared" ref="AV87" si="81">IFERROR(IF($D86="□",($AN86/$AO$6),($AN86/$AO$8)),"")</f>
        <v/>
      </c>
      <c r="AX87" s="515" t="s">
        <v>774</v>
      </c>
      <c r="AY87" s="515" t="s">
        <v>774</v>
      </c>
    </row>
    <row r="88" spans="1:51" s="491" customFormat="1" ht="12" customHeight="1">
      <c r="A88" s="677"/>
      <c r="B88" s="680"/>
      <c r="C88" s="698"/>
      <c r="D88" s="686"/>
      <c r="E88" s="512"/>
      <c r="F88" s="691"/>
      <c r="G88" s="692"/>
      <c r="H88" s="516" t="s">
        <v>625</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695"/>
      <c r="AO88" s="667"/>
      <c r="AP88" s="672"/>
      <c r="AQ88" s="673"/>
      <c r="AR88" s="667"/>
      <c r="AS88" s="667"/>
      <c r="AT88" s="674"/>
      <c r="AU88" s="518"/>
      <c r="AV88" s="518"/>
      <c r="AX88" s="518"/>
      <c r="AY88" s="518"/>
    </row>
    <row r="89" spans="1:51" s="491" customFormat="1" ht="12" customHeight="1">
      <c r="A89" s="675">
        <v>23</v>
      </c>
      <c r="B89" s="678"/>
      <c r="C89" s="696"/>
      <c r="D89" s="684" t="s">
        <v>618</v>
      </c>
      <c r="E89" s="508"/>
      <c r="F89" s="687"/>
      <c r="G89" s="688"/>
      <c r="H89" s="509" t="s">
        <v>619</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693">
        <f t="shared" ref="AN89" si="82">IF(LEFT($AN$1,6)="共同生活援助",SUM(I90:AM90),SUM(I90:AM91))</f>
        <v>0</v>
      </c>
      <c r="AO89" s="665">
        <f>IF($AN$3="４週",AN89/4,AN89/(DAY(EOMONTH($I$21,0))/7))</f>
        <v>0</v>
      </c>
      <c r="AP89" s="668"/>
      <c r="AQ89" s="669"/>
      <c r="AR89" s="665" t="str">
        <f t="shared" ref="AR89" si="83">IF($AN$3="４週",AU90,AV90)</f>
        <v/>
      </c>
      <c r="AS89" s="665"/>
      <c r="AT89" s="674"/>
      <c r="AU89" s="511" t="s">
        <v>620</v>
      </c>
      <c r="AV89" s="511" t="s">
        <v>621</v>
      </c>
      <c r="AX89" s="511" t="s">
        <v>622</v>
      </c>
      <c r="AY89" s="511" t="s">
        <v>623</v>
      </c>
    </row>
    <row r="90" spans="1:51" s="491" customFormat="1" ht="12" customHeight="1">
      <c r="A90" s="676"/>
      <c r="B90" s="679"/>
      <c r="C90" s="697"/>
      <c r="D90" s="685"/>
      <c r="E90" s="512"/>
      <c r="F90" s="689"/>
      <c r="G90" s="690"/>
      <c r="H90" s="513" t="s">
        <v>624</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694"/>
      <c r="AO90" s="666"/>
      <c r="AP90" s="670"/>
      <c r="AQ90" s="671"/>
      <c r="AR90" s="666"/>
      <c r="AS90" s="666"/>
      <c r="AT90" s="674"/>
      <c r="AU90" s="515" t="str">
        <f t="shared" ref="AU90" si="84">IFERROR(IF($D89="□",($AO89/$AK$6),($AO89/$AK$8)),"")</f>
        <v/>
      </c>
      <c r="AV90" s="515" t="str">
        <f t="shared" ref="AV90" si="85">IFERROR(IF($D89="□",($AN89/$AO$6),($AN89/$AO$8)),"")</f>
        <v/>
      </c>
      <c r="AX90" s="515" t="s">
        <v>774</v>
      </c>
      <c r="AY90" s="515" t="s">
        <v>774</v>
      </c>
    </row>
    <row r="91" spans="1:51" s="491" customFormat="1" ht="12" customHeight="1">
      <c r="A91" s="677"/>
      <c r="B91" s="680"/>
      <c r="C91" s="698"/>
      <c r="D91" s="686"/>
      <c r="E91" s="512"/>
      <c r="F91" s="691"/>
      <c r="G91" s="692"/>
      <c r="H91" s="516" t="s">
        <v>625</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695"/>
      <c r="AO91" s="667"/>
      <c r="AP91" s="672"/>
      <c r="AQ91" s="673"/>
      <c r="AR91" s="667"/>
      <c r="AS91" s="667"/>
      <c r="AT91" s="674"/>
      <c r="AU91" s="518"/>
      <c r="AV91" s="518"/>
      <c r="AX91" s="518"/>
      <c r="AY91" s="518"/>
    </row>
    <row r="92" spans="1:51" s="491" customFormat="1" ht="12" customHeight="1">
      <c r="A92" s="675">
        <v>24</v>
      </c>
      <c r="B92" s="678"/>
      <c r="C92" s="696"/>
      <c r="D92" s="684" t="s">
        <v>618</v>
      </c>
      <c r="E92" s="508"/>
      <c r="F92" s="687"/>
      <c r="G92" s="688"/>
      <c r="H92" s="509" t="s">
        <v>619</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693">
        <f t="shared" ref="AN92" si="86">IF(LEFT($AN$1,6)="共同生活援助",SUM(I93:AM93),SUM(I93:AM94))</f>
        <v>0</v>
      </c>
      <c r="AO92" s="665">
        <f>IF($AN$3="４週",AN92/4,AN92/(DAY(EOMONTH($I$21,0))/7))</f>
        <v>0</v>
      </c>
      <c r="AP92" s="668"/>
      <c r="AQ92" s="669"/>
      <c r="AR92" s="665" t="str">
        <f t="shared" ref="AR92" si="87">IF($AN$3="４週",AU93,AV93)</f>
        <v/>
      </c>
      <c r="AS92" s="665"/>
      <c r="AT92" s="674"/>
      <c r="AU92" s="511" t="s">
        <v>620</v>
      </c>
      <c r="AV92" s="511" t="s">
        <v>621</v>
      </c>
      <c r="AX92" s="511" t="s">
        <v>622</v>
      </c>
      <c r="AY92" s="511" t="s">
        <v>623</v>
      </c>
    </row>
    <row r="93" spans="1:51" s="491" customFormat="1" ht="12" customHeight="1">
      <c r="A93" s="676"/>
      <c r="B93" s="679"/>
      <c r="C93" s="697"/>
      <c r="D93" s="685"/>
      <c r="E93" s="512"/>
      <c r="F93" s="689"/>
      <c r="G93" s="690"/>
      <c r="H93" s="513" t="s">
        <v>624</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694"/>
      <c r="AO93" s="666"/>
      <c r="AP93" s="670"/>
      <c r="AQ93" s="671"/>
      <c r="AR93" s="666"/>
      <c r="AS93" s="666"/>
      <c r="AT93" s="674"/>
      <c r="AU93" s="515" t="str">
        <f t="shared" ref="AU93" si="88">IFERROR(IF($D92="□",($AO92/$AK$6),($AO92/$AK$8)),"")</f>
        <v/>
      </c>
      <c r="AV93" s="515" t="str">
        <f t="shared" ref="AV93" si="89">IFERROR(IF($D92="□",($AN92/$AO$6),($AN92/$AO$8)),"")</f>
        <v/>
      </c>
      <c r="AX93" s="515" t="s">
        <v>774</v>
      </c>
      <c r="AY93" s="515" t="s">
        <v>774</v>
      </c>
    </row>
    <row r="94" spans="1:51" s="491" customFormat="1" ht="12" customHeight="1">
      <c r="A94" s="677"/>
      <c r="B94" s="680"/>
      <c r="C94" s="698"/>
      <c r="D94" s="686"/>
      <c r="E94" s="512"/>
      <c r="F94" s="691"/>
      <c r="G94" s="692"/>
      <c r="H94" s="516" t="s">
        <v>625</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695"/>
      <c r="AO94" s="667"/>
      <c r="AP94" s="672"/>
      <c r="AQ94" s="673"/>
      <c r="AR94" s="667"/>
      <c r="AS94" s="667"/>
      <c r="AT94" s="674"/>
      <c r="AU94" s="518"/>
      <c r="AV94" s="518"/>
      <c r="AX94" s="518"/>
      <c r="AY94" s="518"/>
    </row>
    <row r="95" spans="1:51" s="491" customFormat="1" ht="12" customHeight="1">
      <c r="A95" s="675">
        <v>25</v>
      </c>
      <c r="B95" s="678"/>
      <c r="C95" s="696"/>
      <c r="D95" s="684" t="s">
        <v>618</v>
      </c>
      <c r="E95" s="508"/>
      <c r="F95" s="687"/>
      <c r="G95" s="688"/>
      <c r="H95" s="509" t="s">
        <v>619</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693">
        <f t="shared" ref="AN95" si="90">IF(LEFT($AN$1,6)="共同生活援助",SUM(I96:AM96),SUM(I96:AM97))</f>
        <v>0</v>
      </c>
      <c r="AO95" s="665">
        <f>IF($AN$3="４週",AN95/4,AN95/(DAY(EOMONTH($I$21,0))/7))</f>
        <v>0</v>
      </c>
      <c r="AP95" s="668"/>
      <c r="AQ95" s="669"/>
      <c r="AR95" s="665" t="str">
        <f t="shared" ref="AR95" si="91">IF($AN$3="４週",AU96,AV96)</f>
        <v/>
      </c>
      <c r="AS95" s="665"/>
      <c r="AT95" s="674"/>
      <c r="AU95" s="511" t="s">
        <v>620</v>
      </c>
      <c r="AV95" s="511" t="s">
        <v>621</v>
      </c>
      <c r="AX95" s="511" t="s">
        <v>622</v>
      </c>
      <c r="AY95" s="511" t="s">
        <v>623</v>
      </c>
    </row>
    <row r="96" spans="1:51" s="491" customFormat="1" ht="12" customHeight="1">
      <c r="A96" s="676"/>
      <c r="B96" s="679"/>
      <c r="C96" s="697"/>
      <c r="D96" s="685"/>
      <c r="E96" s="512"/>
      <c r="F96" s="689"/>
      <c r="G96" s="690"/>
      <c r="H96" s="513" t="s">
        <v>624</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694"/>
      <c r="AO96" s="666"/>
      <c r="AP96" s="670"/>
      <c r="AQ96" s="671"/>
      <c r="AR96" s="666"/>
      <c r="AS96" s="666"/>
      <c r="AT96" s="674"/>
      <c r="AU96" s="515" t="str">
        <f t="shared" ref="AU96" si="92">IFERROR(IF($D95="□",($AO95/$AK$6),($AO95/$AK$8)),"")</f>
        <v/>
      </c>
      <c r="AV96" s="515" t="str">
        <f t="shared" ref="AV96" si="93">IFERROR(IF($D95="□",($AN95/$AO$6),($AN95/$AO$8)),"")</f>
        <v/>
      </c>
      <c r="AX96" s="515" t="s">
        <v>774</v>
      </c>
      <c r="AY96" s="515" t="s">
        <v>774</v>
      </c>
    </row>
    <row r="97" spans="1:51" s="491" customFormat="1" ht="12" customHeight="1">
      <c r="A97" s="677"/>
      <c r="B97" s="680"/>
      <c r="C97" s="698"/>
      <c r="D97" s="686"/>
      <c r="E97" s="512"/>
      <c r="F97" s="691"/>
      <c r="G97" s="692"/>
      <c r="H97" s="516" t="s">
        <v>625</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695"/>
      <c r="AO97" s="667"/>
      <c r="AP97" s="672"/>
      <c r="AQ97" s="673"/>
      <c r="AR97" s="667"/>
      <c r="AS97" s="667"/>
      <c r="AT97" s="674"/>
      <c r="AU97" s="518"/>
      <c r="AV97" s="518"/>
      <c r="AX97" s="518"/>
      <c r="AY97" s="518"/>
    </row>
    <row r="98" spans="1:51" s="491" customFormat="1" ht="12" customHeight="1">
      <c r="A98" s="675">
        <v>26</v>
      </c>
      <c r="B98" s="678"/>
      <c r="C98" s="696"/>
      <c r="D98" s="684" t="s">
        <v>618</v>
      </c>
      <c r="E98" s="508"/>
      <c r="F98" s="687"/>
      <c r="G98" s="688"/>
      <c r="H98" s="509" t="s">
        <v>619</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693">
        <f t="shared" ref="AN98" si="94">IF(LEFT($AN$1,6)="共同生活援助",SUM(I99:AM99),SUM(I99:AM100))</f>
        <v>0</v>
      </c>
      <c r="AO98" s="665">
        <f>IF($AN$3="４週",AN98/4,AN98/(DAY(EOMONTH($I$21,0))/7))</f>
        <v>0</v>
      </c>
      <c r="AP98" s="668"/>
      <c r="AQ98" s="669"/>
      <c r="AR98" s="665" t="str">
        <f t="shared" ref="AR98" si="95">IF($AN$3="４週",AU99,AV99)</f>
        <v/>
      </c>
      <c r="AS98" s="665"/>
      <c r="AT98" s="674"/>
      <c r="AU98" s="511" t="s">
        <v>620</v>
      </c>
      <c r="AV98" s="511" t="s">
        <v>621</v>
      </c>
      <c r="AX98" s="511" t="s">
        <v>622</v>
      </c>
      <c r="AY98" s="511" t="s">
        <v>623</v>
      </c>
    </row>
    <row r="99" spans="1:51" s="491" customFormat="1" ht="12" customHeight="1">
      <c r="A99" s="676"/>
      <c r="B99" s="679"/>
      <c r="C99" s="697"/>
      <c r="D99" s="685"/>
      <c r="E99" s="512"/>
      <c r="F99" s="689"/>
      <c r="G99" s="690"/>
      <c r="H99" s="513" t="s">
        <v>624</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694"/>
      <c r="AO99" s="666"/>
      <c r="AP99" s="670"/>
      <c r="AQ99" s="671"/>
      <c r="AR99" s="666"/>
      <c r="AS99" s="666"/>
      <c r="AT99" s="674"/>
      <c r="AU99" s="515" t="str">
        <f t="shared" ref="AU99" si="96">IFERROR(IF($D98="□",($AO98/$AK$6),($AO98/$AK$8)),"")</f>
        <v/>
      </c>
      <c r="AV99" s="515" t="str">
        <f t="shared" ref="AV99" si="97">IFERROR(IF($D98="□",($AN98/$AO$6),($AN98/$AO$8)),"")</f>
        <v/>
      </c>
      <c r="AX99" s="515" t="s">
        <v>774</v>
      </c>
      <c r="AY99" s="515" t="s">
        <v>774</v>
      </c>
    </row>
    <row r="100" spans="1:51" s="491" customFormat="1" ht="12" customHeight="1">
      <c r="A100" s="677"/>
      <c r="B100" s="680"/>
      <c r="C100" s="698"/>
      <c r="D100" s="686"/>
      <c r="E100" s="512"/>
      <c r="F100" s="691"/>
      <c r="G100" s="692"/>
      <c r="H100" s="516" t="s">
        <v>625</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695"/>
      <c r="AO100" s="667"/>
      <c r="AP100" s="672"/>
      <c r="AQ100" s="673"/>
      <c r="AR100" s="667"/>
      <c r="AS100" s="667"/>
      <c r="AT100" s="674"/>
      <c r="AU100" s="518"/>
      <c r="AV100" s="518"/>
      <c r="AX100" s="518"/>
      <c r="AY100" s="518"/>
    </row>
    <row r="101" spans="1:51" s="491" customFormat="1" ht="12" customHeight="1">
      <c r="A101" s="675">
        <v>27</v>
      </c>
      <c r="B101" s="678"/>
      <c r="C101" s="696"/>
      <c r="D101" s="684" t="s">
        <v>618</v>
      </c>
      <c r="E101" s="508"/>
      <c r="F101" s="687"/>
      <c r="G101" s="688"/>
      <c r="H101" s="509" t="s">
        <v>619</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693">
        <f t="shared" ref="AN101" si="98">IF(LEFT($AN$1,6)="共同生活援助",SUM(I102:AM102),SUM(I102:AM103))</f>
        <v>0</v>
      </c>
      <c r="AO101" s="665">
        <f>IF($AN$3="４週",AN101/4,AN101/(DAY(EOMONTH($I$21,0))/7))</f>
        <v>0</v>
      </c>
      <c r="AP101" s="668"/>
      <c r="AQ101" s="669"/>
      <c r="AR101" s="665" t="str">
        <f t="shared" ref="AR101" si="99">IF($AN$3="４週",AU102,AV102)</f>
        <v/>
      </c>
      <c r="AS101" s="665"/>
      <c r="AT101" s="674"/>
      <c r="AU101" s="511" t="s">
        <v>620</v>
      </c>
      <c r="AV101" s="511" t="s">
        <v>621</v>
      </c>
      <c r="AX101" s="511" t="s">
        <v>622</v>
      </c>
      <c r="AY101" s="511" t="s">
        <v>623</v>
      </c>
    </row>
    <row r="102" spans="1:51" s="491" customFormat="1" ht="12" customHeight="1">
      <c r="A102" s="676"/>
      <c r="B102" s="679"/>
      <c r="C102" s="697"/>
      <c r="D102" s="685"/>
      <c r="E102" s="512"/>
      <c r="F102" s="689"/>
      <c r="G102" s="690"/>
      <c r="H102" s="513" t="s">
        <v>624</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694"/>
      <c r="AO102" s="666"/>
      <c r="AP102" s="670"/>
      <c r="AQ102" s="671"/>
      <c r="AR102" s="666"/>
      <c r="AS102" s="666"/>
      <c r="AT102" s="674"/>
      <c r="AU102" s="515" t="str">
        <f t="shared" ref="AU102" si="100">IFERROR(IF($D101="□",($AO101/$AK$6),($AO101/$AK$8)),"")</f>
        <v/>
      </c>
      <c r="AV102" s="515" t="str">
        <f t="shared" ref="AV102" si="101">IFERROR(IF($D101="□",($AN101/$AO$6),($AN101/$AO$8)),"")</f>
        <v/>
      </c>
      <c r="AX102" s="515" t="s">
        <v>774</v>
      </c>
      <c r="AY102" s="515" t="s">
        <v>774</v>
      </c>
    </row>
    <row r="103" spans="1:51" s="491" customFormat="1" ht="12" customHeight="1">
      <c r="A103" s="677"/>
      <c r="B103" s="680"/>
      <c r="C103" s="698"/>
      <c r="D103" s="686"/>
      <c r="E103" s="512"/>
      <c r="F103" s="691"/>
      <c r="G103" s="692"/>
      <c r="H103" s="516" t="s">
        <v>625</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695"/>
      <c r="AO103" s="667"/>
      <c r="AP103" s="672"/>
      <c r="AQ103" s="673"/>
      <c r="AR103" s="667"/>
      <c r="AS103" s="667"/>
      <c r="AT103" s="674"/>
      <c r="AU103" s="518"/>
      <c r="AV103" s="518"/>
      <c r="AX103" s="518"/>
      <c r="AY103" s="518"/>
    </row>
    <row r="104" spans="1:51" s="491" customFormat="1" ht="12" customHeight="1">
      <c r="A104" s="675">
        <v>28</v>
      </c>
      <c r="B104" s="678"/>
      <c r="C104" s="696"/>
      <c r="D104" s="684" t="s">
        <v>618</v>
      </c>
      <c r="E104" s="508"/>
      <c r="F104" s="687"/>
      <c r="G104" s="688"/>
      <c r="H104" s="509" t="s">
        <v>619</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693">
        <f t="shared" ref="AN104" si="102">IF(LEFT($AN$1,6)="共同生活援助",SUM(I105:AM105),SUM(I105:AM106))</f>
        <v>0</v>
      </c>
      <c r="AO104" s="665">
        <f>IF($AN$3="４週",AN104/4,AN104/(DAY(EOMONTH($I$21,0))/7))</f>
        <v>0</v>
      </c>
      <c r="AP104" s="668"/>
      <c r="AQ104" s="669"/>
      <c r="AR104" s="665" t="str">
        <f t="shared" ref="AR104" si="103">IF($AN$3="４週",AU105,AV105)</f>
        <v/>
      </c>
      <c r="AS104" s="665"/>
      <c r="AT104" s="674"/>
      <c r="AU104" s="511" t="s">
        <v>620</v>
      </c>
      <c r="AV104" s="511" t="s">
        <v>621</v>
      </c>
      <c r="AX104" s="511" t="s">
        <v>622</v>
      </c>
      <c r="AY104" s="511" t="s">
        <v>623</v>
      </c>
    </row>
    <row r="105" spans="1:51" s="491" customFormat="1" ht="12" customHeight="1">
      <c r="A105" s="676"/>
      <c r="B105" s="679"/>
      <c r="C105" s="697"/>
      <c r="D105" s="685"/>
      <c r="E105" s="512"/>
      <c r="F105" s="689"/>
      <c r="G105" s="690"/>
      <c r="H105" s="513" t="s">
        <v>624</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694"/>
      <c r="AO105" s="666"/>
      <c r="AP105" s="670"/>
      <c r="AQ105" s="671"/>
      <c r="AR105" s="666"/>
      <c r="AS105" s="666"/>
      <c r="AT105" s="674"/>
      <c r="AU105" s="515" t="str">
        <f t="shared" ref="AU105" si="104">IFERROR(IF($D104="□",($AO104/$AK$6),($AO104/$AK$8)),"")</f>
        <v/>
      </c>
      <c r="AV105" s="515" t="str">
        <f t="shared" ref="AV105" si="105">IFERROR(IF($D104="□",($AN104/$AO$6),($AN104/$AO$8)),"")</f>
        <v/>
      </c>
      <c r="AX105" s="515" t="s">
        <v>774</v>
      </c>
      <c r="AY105" s="515" t="s">
        <v>774</v>
      </c>
    </row>
    <row r="106" spans="1:51" s="491" customFormat="1" ht="12" customHeight="1">
      <c r="A106" s="677"/>
      <c r="B106" s="680"/>
      <c r="C106" s="698"/>
      <c r="D106" s="686"/>
      <c r="E106" s="512"/>
      <c r="F106" s="691"/>
      <c r="G106" s="692"/>
      <c r="H106" s="516" t="s">
        <v>625</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695"/>
      <c r="AO106" s="667"/>
      <c r="AP106" s="672"/>
      <c r="AQ106" s="673"/>
      <c r="AR106" s="667"/>
      <c r="AS106" s="667"/>
      <c r="AT106" s="674"/>
      <c r="AU106" s="518"/>
      <c r="AV106" s="518"/>
      <c r="AX106" s="518"/>
      <c r="AY106" s="518"/>
    </row>
    <row r="107" spans="1:51" s="491" customFormat="1" ht="12" customHeight="1">
      <c r="A107" s="675">
        <v>29</v>
      </c>
      <c r="B107" s="678"/>
      <c r="C107" s="696"/>
      <c r="D107" s="684" t="s">
        <v>618</v>
      </c>
      <c r="E107" s="508"/>
      <c r="F107" s="687"/>
      <c r="G107" s="688"/>
      <c r="H107" s="509" t="s">
        <v>619</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693">
        <f t="shared" ref="AN107" si="106">IF(LEFT($AN$1,6)="共同生活援助",SUM(I108:AM108),SUM(I108:AM109))</f>
        <v>0</v>
      </c>
      <c r="AO107" s="665">
        <f>IF($AN$3="４週",AN107/4,AN107/(DAY(EOMONTH($I$21,0))/7))</f>
        <v>0</v>
      </c>
      <c r="AP107" s="668"/>
      <c r="AQ107" s="669"/>
      <c r="AR107" s="665" t="str">
        <f t="shared" ref="AR107" si="107">IF($AN$3="４週",AU108,AV108)</f>
        <v/>
      </c>
      <c r="AS107" s="665"/>
      <c r="AT107" s="674"/>
      <c r="AU107" s="511" t="s">
        <v>620</v>
      </c>
      <c r="AV107" s="511" t="s">
        <v>621</v>
      </c>
      <c r="AX107" s="511" t="s">
        <v>622</v>
      </c>
      <c r="AY107" s="511" t="s">
        <v>623</v>
      </c>
    </row>
    <row r="108" spans="1:51" s="491" customFormat="1" ht="12" customHeight="1">
      <c r="A108" s="676"/>
      <c r="B108" s="679"/>
      <c r="C108" s="697"/>
      <c r="D108" s="685"/>
      <c r="E108" s="512"/>
      <c r="F108" s="689"/>
      <c r="G108" s="690"/>
      <c r="H108" s="513" t="s">
        <v>624</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694"/>
      <c r="AO108" s="666"/>
      <c r="AP108" s="670"/>
      <c r="AQ108" s="671"/>
      <c r="AR108" s="666"/>
      <c r="AS108" s="666"/>
      <c r="AT108" s="674"/>
      <c r="AU108" s="515" t="str">
        <f t="shared" ref="AU108" si="108">IFERROR(IF($D107="□",($AO107/$AK$6),($AO107/$AK$8)),"")</f>
        <v/>
      </c>
      <c r="AV108" s="515" t="str">
        <f t="shared" ref="AV108" si="109">IFERROR(IF($D107="□",($AN107/$AO$6),($AN107/$AO$8)),"")</f>
        <v/>
      </c>
      <c r="AX108" s="515" t="s">
        <v>774</v>
      </c>
      <c r="AY108" s="515" t="s">
        <v>774</v>
      </c>
    </row>
    <row r="109" spans="1:51" s="491" customFormat="1" ht="12" customHeight="1">
      <c r="A109" s="677"/>
      <c r="B109" s="680"/>
      <c r="C109" s="698"/>
      <c r="D109" s="686"/>
      <c r="E109" s="512"/>
      <c r="F109" s="691"/>
      <c r="G109" s="692"/>
      <c r="H109" s="516" t="s">
        <v>625</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695"/>
      <c r="AO109" s="667"/>
      <c r="AP109" s="672"/>
      <c r="AQ109" s="673"/>
      <c r="AR109" s="667"/>
      <c r="AS109" s="667"/>
      <c r="AT109" s="674"/>
      <c r="AU109" s="518"/>
      <c r="AV109" s="518"/>
      <c r="AX109" s="518"/>
      <c r="AY109" s="518"/>
    </row>
    <row r="110" spans="1:51" s="491" customFormat="1" ht="12" customHeight="1">
      <c r="A110" s="675">
        <v>30</v>
      </c>
      <c r="B110" s="678"/>
      <c r="C110" s="696"/>
      <c r="D110" s="684" t="s">
        <v>618</v>
      </c>
      <c r="E110" s="508"/>
      <c r="F110" s="687"/>
      <c r="G110" s="688"/>
      <c r="H110" s="509" t="s">
        <v>619</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693">
        <f t="shared" ref="AN110" si="110">IF(LEFT($AN$1,6)="共同生活援助",SUM(I111:AM111),SUM(I111:AM112))</f>
        <v>0</v>
      </c>
      <c r="AO110" s="665">
        <f>IF($AN$3="４週",AN110/4,AN110/(DAY(EOMONTH($I$21,0))/7))</f>
        <v>0</v>
      </c>
      <c r="AP110" s="668"/>
      <c r="AQ110" s="669"/>
      <c r="AR110" s="665" t="str">
        <f t="shared" ref="AR110" si="111">IF($AN$3="４週",AU111,AV111)</f>
        <v/>
      </c>
      <c r="AS110" s="665"/>
      <c r="AT110" s="674"/>
      <c r="AU110" s="511" t="s">
        <v>620</v>
      </c>
      <c r="AV110" s="511" t="s">
        <v>621</v>
      </c>
      <c r="AX110" s="511" t="s">
        <v>622</v>
      </c>
      <c r="AY110" s="511" t="s">
        <v>623</v>
      </c>
    </row>
    <row r="111" spans="1:51" s="491" customFormat="1" ht="12" customHeight="1">
      <c r="A111" s="676"/>
      <c r="B111" s="679"/>
      <c r="C111" s="697"/>
      <c r="D111" s="685"/>
      <c r="E111" s="512"/>
      <c r="F111" s="689"/>
      <c r="G111" s="690"/>
      <c r="H111" s="513" t="s">
        <v>624</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694"/>
      <c r="AO111" s="666"/>
      <c r="AP111" s="670"/>
      <c r="AQ111" s="671"/>
      <c r="AR111" s="666"/>
      <c r="AS111" s="666"/>
      <c r="AT111" s="674"/>
      <c r="AU111" s="515" t="str">
        <f t="shared" ref="AU111" si="112">IFERROR(IF($D110="□",($AO110/$AK$6),($AO110/$AK$8)),"")</f>
        <v/>
      </c>
      <c r="AV111" s="515" t="str">
        <f t="shared" ref="AV111" si="113">IFERROR(IF($D110="□",($AN110/$AO$6),($AN110/$AO$8)),"")</f>
        <v/>
      </c>
      <c r="AX111" s="515" t="s">
        <v>774</v>
      </c>
      <c r="AY111" s="515" t="s">
        <v>774</v>
      </c>
    </row>
    <row r="112" spans="1:51" s="491" customFormat="1" ht="12" customHeight="1">
      <c r="A112" s="677"/>
      <c r="B112" s="680"/>
      <c r="C112" s="698"/>
      <c r="D112" s="686"/>
      <c r="E112" s="512"/>
      <c r="F112" s="691"/>
      <c r="G112" s="692"/>
      <c r="H112" s="516" t="s">
        <v>625</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695"/>
      <c r="AO112" s="667"/>
      <c r="AP112" s="672"/>
      <c r="AQ112" s="673"/>
      <c r="AR112" s="667"/>
      <c r="AS112" s="667"/>
      <c r="AT112" s="674"/>
      <c r="AU112" s="518"/>
      <c r="AV112" s="518"/>
      <c r="AX112" s="518"/>
      <c r="AY112" s="518"/>
    </row>
    <row r="113" spans="1:51" s="491" customFormat="1" ht="12" customHeight="1">
      <c r="A113" s="675">
        <v>31</v>
      </c>
      <c r="B113" s="678"/>
      <c r="C113" s="696"/>
      <c r="D113" s="684" t="s">
        <v>618</v>
      </c>
      <c r="E113" s="508"/>
      <c r="F113" s="687"/>
      <c r="G113" s="688"/>
      <c r="H113" s="509" t="s">
        <v>619</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693">
        <f t="shared" ref="AN113" si="114">IF(LEFT($AN$1,6)="共同生活援助",SUM(I114:AM114),SUM(I114:AM115))</f>
        <v>0</v>
      </c>
      <c r="AO113" s="665">
        <f>IF($AN$3="４週",AN113/4,AN113/(DAY(EOMONTH($I$21,0))/7))</f>
        <v>0</v>
      </c>
      <c r="AP113" s="668"/>
      <c r="AQ113" s="669"/>
      <c r="AR113" s="665" t="str">
        <f t="shared" ref="AR113" si="115">IF($AN$3="４週",AU114,AV114)</f>
        <v/>
      </c>
      <c r="AS113" s="665"/>
      <c r="AT113" s="674"/>
      <c r="AU113" s="511" t="s">
        <v>620</v>
      </c>
      <c r="AV113" s="511" t="s">
        <v>621</v>
      </c>
      <c r="AX113" s="511" t="s">
        <v>622</v>
      </c>
      <c r="AY113" s="511" t="s">
        <v>623</v>
      </c>
    </row>
    <row r="114" spans="1:51" s="491" customFormat="1" ht="12" customHeight="1">
      <c r="A114" s="676"/>
      <c r="B114" s="679"/>
      <c r="C114" s="697"/>
      <c r="D114" s="685"/>
      <c r="E114" s="512"/>
      <c r="F114" s="689"/>
      <c r="G114" s="690"/>
      <c r="H114" s="513" t="s">
        <v>624</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694"/>
      <c r="AO114" s="666"/>
      <c r="AP114" s="670"/>
      <c r="AQ114" s="671"/>
      <c r="AR114" s="666"/>
      <c r="AS114" s="666"/>
      <c r="AT114" s="674"/>
      <c r="AU114" s="515" t="str">
        <f t="shared" ref="AU114" si="116">IFERROR(IF($D113="□",($AO113/$AK$6),($AO113/$AK$8)),"")</f>
        <v/>
      </c>
      <c r="AV114" s="515" t="str">
        <f t="shared" ref="AV114" si="117">IFERROR(IF($D113="□",($AN113/$AO$6),($AN113/$AO$8)),"")</f>
        <v/>
      </c>
      <c r="AX114" s="515" t="s">
        <v>774</v>
      </c>
      <c r="AY114" s="515" t="s">
        <v>774</v>
      </c>
    </row>
    <row r="115" spans="1:51" s="491" customFormat="1" ht="12" customHeight="1">
      <c r="A115" s="677"/>
      <c r="B115" s="680"/>
      <c r="C115" s="698"/>
      <c r="D115" s="686"/>
      <c r="E115" s="512"/>
      <c r="F115" s="691"/>
      <c r="G115" s="692"/>
      <c r="H115" s="516" t="s">
        <v>625</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695"/>
      <c r="AO115" s="667"/>
      <c r="AP115" s="672"/>
      <c r="AQ115" s="673"/>
      <c r="AR115" s="667"/>
      <c r="AS115" s="667"/>
      <c r="AT115" s="674"/>
      <c r="AU115" s="518"/>
      <c r="AV115" s="518"/>
      <c r="AX115" s="518"/>
      <c r="AY115" s="518"/>
    </row>
    <row r="116" spans="1:51" s="491" customFormat="1" ht="12" customHeight="1">
      <c r="A116" s="675">
        <v>32</v>
      </c>
      <c r="B116" s="678"/>
      <c r="C116" s="696"/>
      <c r="D116" s="684" t="s">
        <v>618</v>
      </c>
      <c r="E116" s="508"/>
      <c r="F116" s="687"/>
      <c r="G116" s="688"/>
      <c r="H116" s="509" t="s">
        <v>619</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693">
        <f t="shared" ref="AN116" si="118">IF(LEFT($AN$1,6)="共同生活援助",SUM(I117:AM117),SUM(I117:AM118))</f>
        <v>0</v>
      </c>
      <c r="AO116" s="665">
        <f>IF($AN$3="４週",AN116/4,AN116/(DAY(EOMONTH($I$21,0))/7))</f>
        <v>0</v>
      </c>
      <c r="AP116" s="668"/>
      <c r="AQ116" s="669"/>
      <c r="AR116" s="665" t="str">
        <f t="shared" ref="AR116" si="119">IF($AN$3="４週",AU117,AV117)</f>
        <v/>
      </c>
      <c r="AS116" s="665"/>
      <c r="AT116" s="674"/>
      <c r="AU116" s="511" t="s">
        <v>620</v>
      </c>
      <c r="AV116" s="511" t="s">
        <v>621</v>
      </c>
      <c r="AX116" s="511" t="s">
        <v>622</v>
      </c>
      <c r="AY116" s="511" t="s">
        <v>623</v>
      </c>
    </row>
    <row r="117" spans="1:51" s="491" customFormat="1" ht="12" customHeight="1">
      <c r="A117" s="676"/>
      <c r="B117" s="679"/>
      <c r="C117" s="697"/>
      <c r="D117" s="685"/>
      <c r="E117" s="512"/>
      <c r="F117" s="689"/>
      <c r="G117" s="690"/>
      <c r="H117" s="513" t="s">
        <v>624</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694"/>
      <c r="AO117" s="666"/>
      <c r="AP117" s="670"/>
      <c r="AQ117" s="671"/>
      <c r="AR117" s="666"/>
      <c r="AS117" s="666"/>
      <c r="AT117" s="674"/>
      <c r="AU117" s="515" t="str">
        <f t="shared" ref="AU117" si="120">IFERROR(IF($D116="□",($AO116/$AK$6),($AO116/$AK$8)),"")</f>
        <v/>
      </c>
      <c r="AV117" s="515" t="str">
        <f t="shared" ref="AV117" si="121">IFERROR(IF($D116="□",($AN116/$AO$6),($AN116/$AO$8)),"")</f>
        <v/>
      </c>
      <c r="AX117" s="515" t="s">
        <v>774</v>
      </c>
      <c r="AY117" s="515" t="s">
        <v>774</v>
      </c>
    </row>
    <row r="118" spans="1:51" s="491" customFormat="1" ht="12" customHeight="1">
      <c r="A118" s="677"/>
      <c r="B118" s="680"/>
      <c r="C118" s="698"/>
      <c r="D118" s="686"/>
      <c r="E118" s="512"/>
      <c r="F118" s="691"/>
      <c r="G118" s="692"/>
      <c r="H118" s="516" t="s">
        <v>625</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695"/>
      <c r="AO118" s="667"/>
      <c r="AP118" s="672"/>
      <c r="AQ118" s="673"/>
      <c r="AR118" s="667"/>
      <c r="AS118" s="667"/>
      <c r="AT118" s="674"/>
      <c r="AU118" s="518"/>
      <c r="AV118" s="518"/>
      <c r="AX118" s="518"/>
      <c r="AY118" s="518"/>
    </row>
    <row r="119" spans="1:51" s="491" customFormat="1" ht="12" customHeight="1">
      <c r="A119" s="675">
        <v>33</v>
      </c>
      <c r="B119" s="678"/>
      <c r="C119" s="696"/>
      <c r="D119" s="684" t="s">
        <v>618</v>
      </c>
      <c r="E119" s="508"/>
      <c r="F119" s="687"/>
      <c r="G119" s="688"/>
      <c r="H119" s="509" t="s">
        <v>619</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693">
        <f t="shared" ref="AN119" si="122">IF(LEFT($AN$1,6)="共同生活援助",SUM(I120:AM120),SUM(I120:AM121))</f>
        <v>0</v>
      </c>
      <c r="AO119" s="665">
        <f>IF($AN$3="４週",AN119/4,AN119/(DAY(EOMONTH($I$21,0))/7))</f>
        <v>0</v>
      </c>
      <c r="AP119" s="668"/>
      <c r="AQ119" s="669"/>
      <c r="AR119" s="665" t="str">
        <f t="shared" ref="AR119" si="123">IF($AN$3="４週",AU120,AV120)</f>
        <v/>
      </c>
      <c r="AS119" s="665"/>
      <c r="AT119" s="674"/>
      <c r="AU119" s="511" t="s">
        <v>620</v>
      </c>
      <c r="AV119" s="511" t="s">
        <v>621</v>
      </c>
      <c r="AX119" s="511" t="s">
        <v>622</v>
      </c>
      <c r="AY119" s="511" t="s">
        <v>623</v>
      </c>
    </row>
    <row r="120" spans="1:51" s="491" customFormat="1" ht="12" customHeight="1">
      <c r="A120" s="676"/>
      <c r="B120" s="679"/>
      <c r="C120" s="697"/>
      <c r="D120" s="685"/>
      <c r="E120" s="512"/>
      <c r="F120" s="689"/>
      <c r="G120" s="690"/>
      <c r="H120" s="513" t="s">
        <v>624</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694"/>
      <c r="AO120" s="666"/>
      <c r="AP120" s="670"/>
      <c r="AQ120" s="671"/>
      <c r="AR120" s="666"/>
      <c r="AS120" s="666"/>
      <c r="AT120" s="674"/>
      <c r="AU120" s="515" t="str">
        <f t="shared" ref="AU120" si="124">IFERROR(IF($D119="□",($AO119/$AK$6),($AO119/$AK$8)),"")</f>
        <v/>
      </c>
      <c r="AV120" s="515" t="str">
        <f t="shared" ref="AV120" si="125">IFERROR(IF($D119="□",($AN119/$AO$6),($AN119/$AO$8)),"")</f>
        <v/>
      </c>
      <c r="AX120" s="515" t="s">
        <v>774</v>
      </c>
      <c r="AY120" s="515" t="s">
        <v>774</v>
      </c>
    </row>
    <row r="121" spans="1:51" s="491" customFormat="1" ht="12" customHeight="1">
      <c r="A121" s="677"/>
      <c r="B121" s="680"/>
      <c r="C121" s="698"/>
      <c r="D121" s="686"/>
      <c r="E121" s="512"/>
      <c r="F121" s="691"/>
      <c r="G121" s="692"/>
      <c r="H121" s="516" t="s">
        <v>625</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695"/>
      <c r="AO121" s="667"/>
      <c r="AP121" s="672"/>
      <c r="AQ121" s="673"/>
      <c r="AR121" s="667"/>
      <c r="AS121" s="667"/>
      <c r="AT121" s="674"/>
      <c r="AU121" s="518"/>
      <c r="AV121" s="518"/>
      <c r="AX121" s="518"/>
      <c r="AY121" s="518"/>
    </row>
    <row r="122" spans="1:51" s="491" customFormat="1" ht="12" customHeight="1">
      <c r="A122" s="675">
        <v>34</v>
      </c>
      <c r="B122" s="678"/>
      <c r="C122" s="696"/>
      <c r="D122" s="684" t="s">
        <v>618</v>
      </c>
      <c r="E122" s="508"/>
      <c r="F122" s="687"/>
      <c r="G122" s="688"/>
      <c r="H122" s="509" t="s">
        <v>619</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693">
        <f t="shared" ref="AN122" si="126">IF(LEFT($AN$1,6)="共同生活援助",SUM(I123:AM123),SUM(I123:AM124))</f>
        <v>0</v>
      </c>
      <c r="AO122" s="665">
        <f>IF($AN$3="４週",AN122/4,AN122/(DAY(EOMONTH($I$21,0))/7))</f>
        <v>0</v>
      </c>
      <c r="AP122" s="668"/>
      <c r="AQ122" s="669"/>
      <c r="AR122" s="665" t="str">
        <f t="shared" ref="AR122" si="127">IF($AN$3="４週",AU123,AV123)</f>
        <v/>
      </c>
      <c r="AS122" s="665"/>
      <c r="AT122" s="674"/>
      <c r="AU122" s="511" t="s">
        <v>620</v>
      </c>
      <c r="AV122" s="511" t="s">
        <v>621</v>
      </c>
      <c r="AX122" s="511" t="s">
        <v>622</v>
      </c>
      <c r="AY122" s="511" t="s">
        <v>623</v>
      </c>
    </row>
    <row r="123" spans="1:51" s="491" customFormat="1" ht="12" customHeight="1">
      <c r="A123" s="676"/>
      <c r="B123" s="679"/>
      <c r="C123" s="697"/>
      <c r="D123" s="685"/>
      <c r="E123" s="512"/>
      <c r="F123" s="689"/>
      <c r="G123" s="690"/>
      <c r="H123" s="513" t="s">
        <v>624</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694"/>
      <c r="AO123" s="666"/>
      <c r="AP123" s="670"/>
      <c r="AQ123" s="671"/>
      <c r="AR123" s="666"/>
      <c r="AS123" s="666"/>
      <c r="AT123" s="674"/>
      <c r="AU123" s="515" t="str">
        <f t="shared" ref="AU123" si="128">IFERROR(IF($D122="□",($AO122/$AK$6),($AO122/$AK$8)),"")</f>
        <v/>
      </c>
      <c r="AV123" s="515" t="str">
        <f t="shared" ref="AV123" si="129">IFERROR(IF($D122="□",($AN122/$AO$6),($AN122/$AO$8)),"")</f>
        <v/>
      </c>
      <c r="AX123" s="515" t="s">
        <v>774</v>
      </c>
      <c r="AY123" s="515" t="s">
        <v>774</v>
      </c>
    </row>
    <row r="124" spans="1:51" s="491" customFormat="1" ht="12" customHeight="1">
      <c r="A124" s="677"/>
      <c r="B124" s="680"/>
      <c r="C124" s="698"/>
      <c r="D124" s="686"/>
      <c r="E124" s="512"/>
      <c r="F124" s="691"/>
      <c r="G124" s="692"/>
      <c r="H124" s="516" t="s">
        <v>625</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695"/>
      <c r="AO124" s="667"/>
      <c r="AP124" s="672"/>
      <c r="AQ124" s="673"/>
      <c r="AR124" s="667"/>
      <c r="AS124" s="667"/>
      <c r="AT124" s="674"/>
      <c r="AU124" s="518"/>
      <c r="AV124" s="518"/>
      <c r="AX124" s="518"/>
      <c r="AY124" s="518"/>
    </row>
    <row r="125" spans="1:51" s="491" customFormat="1" ht="12" customHeight="1">
      <c r="A125" s="675">
        <v>35</v>
      </c>
      <c r="B125" s="678"/>
      <c r="C125" s="696"/>
      <c r="D125" s="684" t="s">
        <v>618</v>
      </c>
      <c r="E125" s="508"/>
      <c r="F125" s="687"/>
      <c r="G125" s="688"/>
      <c r="H125" s="509" t="s">
        <v>619</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693">
        <f t="shared" ref="AN125" si="130">IF(LEFT($AN$1,6)="共同生活援助",SUM(I126:AM126),SUM(I126:AM127))</f>
        <v>0</v>
      </c>
      <c r="AO125" s="665">
        <f>IF($AN$3="４週",AN125/4,AN125/(DAY(EOMONTH($I$21,0))/7))</f>
        <v>0</v>
      </c>
      <c r="AP125" s="668"/>
      <c r="AQ125" s="669"/>
      <c r="AR125" s="665" t="str">
        <f t="shared" ref="AR125" si="131">IF($AN$3="４週",AU126,AV126)</f>
        <v/>
      </c>
      <c r="AS125" s="665"/>
      <c r="AT125" s="674"/>
      <c r="AU125" s="511" t="s">
        <v>620</v>
      </c>
      <c r="AV125" s="511" t="s">
        <v>621</v>
      </c>
      <c r="AX125" s="511" t="s">
        <v>622</v>
      </c>
      <c r="AY125" s="511" t="s">
        <v>623</v>
      </c>
    </row>
    <row r="126" spans="1:51" s="491" customFormat="1" ht="12" customHeight="1">
      <c r="A126" s="676"/>
      <c r="B126" s="679"/>
      <c r="C126" s="697"/>
      <c r="D126" s="685"/>
      <c r="E126" s="512"/>
      <c r="F126" s="689"/>
      <c r="G126" s="690"/>
      <c r="H126" s="513" t="s">
        <v>624</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694"/>
      <c r="AO126" s="666"/>
      <c r="AP126" s="670"/>
      <c r="AQ126" s="671"/>
      <c r="AR126" s="666"/>
      <c r="AS126" s="666"/>
      <c r="AT126" s="674"/>
      <c r="AU126" s="515" t="str">
        <f t="shared" ref="AU126" si="132">IFERROR(IF($D125="□",($AO125/$AK$6),($AO125/$AK$8)),"")</f>
        <v/>
      </c>
      <c r="AV126" s="515" t="str">
        <f t="shared" ref="AV126" si="133">IFERROR(IF($D125="□",($AN125/$AO$6),($AN125/$AO$8)),"")</f>
        <v/>
      </c>
      <c r="AX126" s="515" t="s">
        <v>774</v>
      </c>
      <c r="AY126" s="515" t="s">
        <v>774</v>
      </c>
    </row>
    <row r="127" spans="1:51" s="491" customFormat="1" ht="12" customHeight="1">
      <c r="A127" s="677"/>
      <c r="B127" s="680"/>
      <c r="C127" s="698"/>
      <c r="D127" s="686"/>
      <c r="E127" s="512"/>
      <c r="F127" s="691"/>
      <c r="G127" s="692"/>
      <c r="H127" s="516" t="s">
        <v>625</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695"/>
      <c r="AO127" s="667"/>
      <c r="AP127" s="672"/>
      <c r="AQ127" s="673"/>
      <c r="AR127" s="667"/>
      <c r="AS127" s="667"/>
      <c r="AT127" s="674"/>
      <c r="AU127" s="518"/>
      <c r="AV127" s="518"/>
      <c r="AX127" s="518"/>
      <c r="AY127" s="518"/>
    </row>
    <row r="128" spans="1:51" s="491" customFormat="1" ht="12" customHeight="1">
      <c r="A128" s="675">
        <v>36</v>
      </c>
      <c r="B128" s="678"/>
      <c r="C128" s="696"/>
      <c r="D128" s="684" t="s">
        <v>618</v>
      </c>
      <c r="E128" s="508"/>
      <c r="F128" s="687"/>
      <c r="G128" s="688"/>
      <c r="H128" s="509" t="s">
        <v>619</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693">
        <f t="shared" ref="AN128" si="134">IF(LEFT($AN$1,6)="共同生活援助",SUM(I129:AM129),SUM(I129:AM130))</f>
        <v>0</v>
      </c>
      <c r="AO128" s="665">
        <f>IF($AN$3="４週",AN128/4,AN128/(DAY(EOMONTH($I$21,0))/7))</f>
        <v>0</v>
      </c>
      <c r="AP128" s="668"/>
      <c r="AQ128" s="669"/>
      <c r="AR128" s="665" t="str">
        <f t="shared" ref="AR128" si="135">IF($AN$3="４週",AU129,AV129)</f>
        <v/>
      </c>
      <c r="AS128" s="665"/>
      <c r="AT128" s="674"/>
      <c r="AU128" s="511" t="s">
        <v>620</v>
      </c>
      <c r="AV128" s="511" t="s">
        <v>621</v>
      </c>
      <c r="AX128" s="511" t="s">
        <v>622</v>
      </c>
      <c r="AY128" s="511" t="s">
        <v>623</v>
      </c>
    </row>
    <row r="129" spans="1:51" s="491" customFormat="1" ht="12" customHeight="1">
      <c r="A129" s="676"/>
      <c r="B129" s="679"/>
      <c r="C129" s="697"/>
      <c r="D129" s="685"/>
      <c r="E129" s="512"/>
      <c r="F129" s="689"/>
      <c r="G129" s="690"/>
      <c r="H129" s="513" t="s">
        <v>624</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694"/>
      <c r="AO129" s="666"/>
      <c r="AP129" s="670"/>
      <c r="AQ129" s="671"/>
      <c r="AR129" s="666"/>
      <c r="AS129" s="666"/>
      <c r="AT129" s="674"/>
      <c r="AU129" s="515" t="str">
        <f t="shared" ref="AU129" si="136">IFERROR(IF($D128="□",($AO128/$AK$6),($AO128/$AK$8)),"")</f>
        <v/>
      </c>
      <c r="AV129" s="515" t="str">
        <f t="shared" ref="AV129" si="137">IFERROR(IF($D128="□",($AN128/$AO$6),($AN128/$AO$8)),"")</f>
        <v/>
      </c>
      <c r="AX129" s="515" t="s">
        <v>774</v>
      </c>
      <c r="AY129" s="515" t="s">
        <v>774</v>
      </c>
    </row>
    <row r="130" spans="1:51" s="491" customFormat="1" ht="12" customHeight="1">
      <c r="A130" s="677"/>
      <c r="B130" s="680"/>
      <c r="C130" s="698"/>
      <c r="D130" s="686"/>
      <c r="E130" s="512"/>
      <c r="F130" s="691"/>
      <c r="G130" s="692"/>
      <c r="H130" s="516" t="s">
        <v>625</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695"/>
      <c r="AO130" s="667"/>
      <c r="AP130" s="672"/>
      <c r="AQ130" s="673"/>
      <c r="AR130" s="667"/>
      <c r="AS130" s="667"/>
      <c r="AT130" s="674"/>
      <c r="AU130" s="518"/>
      <c r="AV130" s="518"/>
      <c r="AX130" s="518"/>
      <c r="AY130" s="518"/>
    </row>
    <row r="131" spans="1:51" s="491" customFormat="1" ht="12" customHeight="1">
      <c r="A131" s="675">
        <v>37</v>
      </c>
      <c r="B131" s="678"/>
      <c r="C131" s="681"/>
      <c r="D131" s="684" t="s">
        <v>618</v>
      </c>
      <c r="E131" s="508"/>
      <c r="F131" s="687"/>
      <c r="G131" s="688"/>
      <c r="H131" s="509" t="s">
        <v>619</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693">
        <f t="shared" ref="AN131" si="138">IF(LEFT($AN$1,6)="共同生活援助",SUM(I132:AM132),SUM(I132:AM133))</f>
        <v>0</v>
      </c>
      <c r="AO131" s="665">
        <f>IF($AN$3="４週",AN131/4,AN131/(DAY(EOMONTH($I$21,0))/7))</f>
        <v>0</v>
      </c>
      <c r="AP131" s="668"/>
      <c r="AQ131" s="669"/>
      <c r="AR131" s="665" t="str">
        <f t="shared" ref="AR131" si="139">IF($AN$3="４週",AU132,AV132)</f>
        <v/>
      </c>
      <c r="AS131" s="665"/>
      <c r="AT131" s="674"/>
      <c r="AU131" s="511" t="s">
        <v>620</v>
      </c>
      <c r="AV131" s="511" t="s">
        <v>621</v>
      </c>
      <c r="AX131" s="511" t="s">
        <v>622</v>
      </c>
      <c r="AY131" s="511" t="s">
        <v>623</v>
      </c>
    </row>
    <row r="132" spans="1:51" s="491" customFormat="1" ht="12" customHeight="1">
      <c r="A132" s="676"/>
      <c r="B132" s="679"/>
      <c r="C132" s="682"/>
      <c r="D132" s="685"/>
      <c r="E132" s="512"/>
      <c r="F132" s="689"/>
      <c r="G132" s="690"/>
      <c r="H132" s="513" t="s">
        <v>624</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694"/>
      <c r="AO132" s="666"/>
      <c r="AP132" s="670"/>
      <c r="AQ132" s="671"/>
      <c r="AR132" s="666"/>
      <c r="AS132" s="666"/>
      <c r="AT132" s="674"/>
      <c r="AU132" s="515" t="str">
        <f t="shared" ref="AU132" si="140">IFERROR(IF($D131="□",($AO131/$AK$6),($AO131/$AK$8)),"")</f>
        <v/>
      </c>
      <c r="AV132" s="515" t="str">
        <f t="shared" ref="AV132" si="141">IFERROR(IF($D131="□",($AN131/$AO$6),($AN131/$AO$8)),"")</f>
        <v/>
      </c>
      <c r="AX132" s="515" t="s">
        <v>774</v>
      </c>
      <c r="AY132" s="515" t="s">
        <v>774</v>
      </c>
    </row>
    <row r="133" spans="1:51" s="491" customFormat="1" ht="12" customHeight="1">
      <c r="A133" s="677"/>
      <c r="B133" s="680"/>
      <c r="C133" s="683"/>
      <c r="D133" s="686"/>
      <c r="E133" s="512"/>
      <c r="F133" s="691"/>
      <c r="G133" s="692"/>
      <c r="H133" s="516" t="s">
        <v>625</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695"/>
      <c r="AO133" s="667"/>
      <c r="AP133" s="672"/>
      <c r="AQ133" s="673"/>
      <c r="AR133" s="667"/>
      <c r="AS133" s="667"/>
      <c r="AT133" s="674"/>
      <c r="AU133" s="518"/>
      <c r="AV133" s="518"/>
      <c r="AX133" s="518"/>
      <c r="AY133" s="518"/>
    </row>
    <row r="134" spans="1:51" s="491" customFormat="1" ht="12" customHeight="1">
      <c r="A134" s="675">
        <v>38</v>
      </c>
      <c r="B134" s="678"/>
      <c r="C134" s="696"/>
      <c r="D134" s="684" t="s">
        <v>618</v>
      </c>
      <c r="E134" s="508"/>
      <c r="F134" s="687"/>
      <c r="G134" s="688"/>
      <c r="H134" s="509" t="s">
        <v>619</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693">
        <f t="shared" ref="AN134" si="142">IF(LEFT($AN$1,6)="共同生活援助",SUM(I135:AM135),SUM(I135:AM136))</f>
        <v>0</v>
      </c>
      <c r="AO134" s="665">
        <f>IF($AN$3="４週",AN134/4,AN134/(DAY(EOMONTH($I$21,0))/7))</f>
        <v>0</v>
      </c>
      <c r="AP134" s="668"/>
      <c r="AQ134" s="669"/>
      <c r="AR134" s="665" t="str">
        <f t="shared" ref="AR134" si="143">IF($AN$3="４週",AU135,AV135)</f>
        <v/>
      </c>
      <c r="AS134" s="665"/>
      <c r="AT134" s="674"/>
      <c r="AU134" s="511" t="s">
        <v>620</v>
      </c>
      <c r="AV134" s="511" t="s">
        <v>621</v>
      </c>
      <c r="AX134" s="511" t="s">
        <v>622</v>
      </c>
      <c r="AY134" s="511" t="s">
        <v>623</v>
      </c>
    </row>
    <row r="135" spans="1:51" s="491" customFormat="1" ht="12" customHeight="1">
      <c r="A135" s="676"/>
      <c r="B135" s="679"/>
      <c r="C135" s="697"/>
      <c r="D135" s="685"/>
      <c r="E135" s="512"/>
      <c r="F135" s="689"/>
      <c r="G135" s="690"/>
      <c r="H135" s="513" t="s">
        <v>624</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694"/>
      <c r="AO135" s="666"/>
      <c r="AP135" s="670"/>
      <c r="AQ135" s="671"/>
      <c r="AR135" s="666"/>
      <c r="AS135" s="666"/>
      <c r="AT135" s="674"/>
      <c r="AU135" s="515" t="str">
        <f t="shared" ref="AU135" si="144">IFERROR(IF($D134="□",($AO134/$AK$6),($AO134/$AK$8)),"")</f>
        <v/>
      </c>
      <c r="AV135" s="515" t="str">
        <f t="shared" ref="AV135" si="145">IFERROR(IF($D134="□",($AN134/$AO$6),($AN134/$AO$8)),"")</f>
        <v/>
      </c>
      <c r="AX135" s="515" t="s">
        <v>774</v>
      </c>
      <c r="AY135" s="515" t="s">
        <v>774</v>
      </c>
    </row>
    <row r="136" spans="1:51" s="491" customFormat="1" ht="12" customHeight="1">
      <c r="A136" s="677"/>
      <c r="B136" s="680"/>
      <c r="C136" s="698"/>
      <c r="D136" s="686"/>
      <c r="E136" s="512"/>
      <c r="F136" s="691"/>
      <c r="G136" s="692"/>
      <c r="H136" s="516" t="s">
        <v>625</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695"/>
      <c r="AO136" s="667"/>
      <c r="AP136" s="672"/>
      <c r="AQ136" s="673"/>
      <c r="AR136" s="667"/>
      <c r="AS136" s="667"/>
      <c r="AT136" s="674"/>
      <c r="AU136" s="518"/>
      <c r="AV136" s="518"/>
      <c r="AX136" s="518"/>
      <c r="AY136" s="518"/>
    </row>
    <row r="137" spans="1:51" s="491" customFormat="1" ht="12" customHeight="1">
      <c r="A137" s="675">
        <v>39</v>
      </c>
      <c r="B137" s="678"/>
      <c r="C137" s="696"/>
      <c r="D137" s="684" t="s">
        <v>618</v>
      </c>
      <c r="E137" s="508"/>
      <c r="F137" s="687"/>
      <c r="G137" s="688"/>
      <c r="H137" s="509" t="s">
        <v>619</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693">
        <f t="shared" ref="AN137" si="146">IF(LEFT($AN$1,6)="共同生活援助",SUM(I138:AM138),SUM(I138:AM139))</f>
        <v>0</v>
      </c>
      <c r="AO137" s="665">
        <f>IF($AN$3="４週",AN137/4,AN137/(DAY(EOMONTH($I$21,0))/7))</f>
        <v>0</v>
      </c>
      <c r="AP137" s="668"/>
      <c r="AQ137" s="669"/>
      <c r="AR137" s="665" t="str">
        <f t="shared" ref="AR137" si="147">IF($AN$3="４週",AU138,AV138)</f>
        <v/>
      </c>
      <c r="AS137" s="665"/>
      <c r="AT137" s="674"/>
      <c r="AU137" s="511" t="s">
        <v>620</v>
      </c>
      <c r="AV137" s="511" t="s">
        <v>621</v>
      </c>
      <c r="AX137" s="511" t="s">
        <v>622</v>
      </c>
      <c r="AY137" s="511" t="s">
        <v>623</v>
      </c>
    </row>
    <row r="138" spans="1:51" s="491" customFormat="1" ht="12" customHeight="1">
      <c r="A138" s="676"/>
      <c r="B138" s="679"/>
      <c r="C138" s="697"/>
      <c r="D138" s="685"/>
      <c r="E138" s="512"/>
      <c r="F138" s="689"/>
      <c r="G138" s="690"/>
      <c r="H138" s="513" t="s">
        <v>624</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694"/>
      <c r="AO138" s="666"/>
      <c r="AP138" s="670"/>
      <c r="AQ138" s="671"/>
      <c r="AR138" s="666"/>
      <c r="AS138" s="666"/>
      <c r="AT138" s="674"/>
      <c r="AU138" s="515" t="str">
        <f t="shared" ref="AU138" si="148">IFERROR(IF($D137="□",($AO137/$AK$6),($AO137/$AK$8)),"")</f>
        <v/>
      </c>
      <c r="AV138" s="515" t="str">
        <f t="shared" ref="AV138" si="149">IFERROR(IF($D137="□",($AN137/$AO$6),($AN137/$AO$8)),"")</f>
        <v/>
      </c>
      <c r="AX138" s="515" t="s">
        <v>774</v>
      </c>
      <c r="AY138" s="515" t="s">
        <v>774</v>
      </c>
    </row>
    <row r="139" spans="1:51" s="491" customFormat="1" ht="12" customHeight="1">
      <c r="A139" s="677"/>
      <c r="B139" s="680"/>
      <c r="C139" s="698"/>
      <c r="D139" s="686"/>
      <c r="E139" s="512"/>
      <c r="F139" s="691"/>
      <c r="G139" s="692"/>
      <c r="H139" s="516" t="s">
        <v>625</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695"/>
      <c r="AO139" s="667"/>
      <c r="AP139" s="672"/>
      <c r="AQ139" s="673"/>
      <c r="AR139" s="667"/>
      <c r="AS139" s="667"/>
      <c r="AT139" s="674"/>
      <c r="AU139" s="518"/>
      <c r="AV139" s="518"/>
      <c r="AX139" s="518"/>
      <c r="AY139" s="518"/>
    </row>
    <row r="140" spans="1:51" s="491" customFormat="1" ht="12" customHeight="1">
      <c r="A140" s="675">
        <v>40</v>
      </c>
      <c r="B140" s="678"/>
      <c r="C140" s="696"/>
      <c r="D140" s="684" t="s">
        <v>618</v>
      </c>
      <c r="E140" s="508"/>
      <c r="F140" s="687"/>
      <c r="G140" s="688"/>
      <c r="H140" s="509" t="s">
        <v>619</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693">
        <f t="shared" ref="AN140" si="150">IF(LEFT($AN$1,6)="共同生活援助",SUM(I141:AM141),SUM(I141:AM142))</f>
        <v>0</v>
      </c>
      <c r="AO140" s="665">
        <f>IF($AN$3="４週",AN140/4,AN140/(DAY(EOMONTH($I$21,0))/7))</f>
        <v>0</v>
      </c>
      <c r="AP140" s="668"/>
      <c r="AQ140" s="669"/>
      <c r="AR140" s="665" t="str">
        <f t="shared" ref="AR140" si="151">IF($AN$3="４週",AU141,AV141)</f>
        <v/>
      </c>
      <c r="AS140" s="665"/>
      <c r="AT140" s="674"/>
      <c r="AU140" s="511" t="s">
        <v>620</v>
      </c>
      <c r="AV140" s="511" t="s">
        <v>621</v>
      </c>
      <c r="AX140" s="511" t="s">
        <v>622</v>
      </c>
      <c r="AY140" s="511" t="s">
        <v>623</v>
      </c>
    </row>
    <row r="141" spans="1:51" s="491" customFormat="1" ht="12" customHeight="1">
      <c r="A141" s="676"/>
      <c r="B141" s="679"/>
      <c r="C141" s="697"/>
      <c r="D141" s="685"/>
      <c r="E141" s="512"/>
      <c r="F141" s="689"/>
      <c r="G141" s="690"/>
      <c r="H141" s="513" t="s">
        <v>624</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694"/>
      <c r="AO141" s="666"/>
      <c r="AP141" s="670"/>
      <c r="AQ141" s="671"/>
      <c r="AR141" s="666"/>
      <c r="AS141" s="666"/>
      <c r="AT141" s="674"/>
      <c r="AU141" s="515" t="str">
        <f t="shared" ref="AU141" si="152">IFERROR(IF($D140="□",($AO140/$AK$6),($AO140/$AK$8)),"")</f>
        <v/>
      </c>
      <c r="AV141" s="515" t="str">
        <f t="shared" ref="AV141" si="153">IFERROR(IF($D140="□",($AN140/$AO$6),($AN140/$AO$8)),"")</f>
        <v/>
      </c>
      <c r="AX141" s="515" t="s">
        <v>774</v>
      </c>
      <c r="AY141" s="515" t="s">
        <v>774</v>
      </c>
    </row>
    <row r="142" spans="1:51" s="491" customFormat="1" ht="12" customHeight="1">
      <c r="A142" s="677"/>
      <c r="B142" s="680"/>
      <c r="C142" s="698"/>
      <c r="D142" s="686"/>
      <c r="E142" s="512"/>
      <c r="F142" s="691"/>
      <c r="G142" s="692"/>
      <c r="H142" s="516" t="s">
        <v>625</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695"/>
      <c r="AO142" s="667"/>
      <c r="AP142" s="672"/>
      <c r="AQ142" s="673"/>
      <c r="AR142" s="667"/>
      <c r="AS142" s="667"/>
      <c r="AT142" s="674"/>
      <c r="AU142" s="518"/>
      <c r="AV142" s="518"/>
      <c r="AX142" s="518"/>
      <c r="AY142" s="518"/>
    </row>
    <row r="143" spans="1:51" s="491" customFormat="1" ht="12" customHeight="1">
      <c r="A143" s="675">
        <v>41</v>
      </c>
      <c r="B143" s="678"/>
      <c r="C143" s="696"/>
      <c r="D143" s="684" t="s">
        <v>618</v>
      </c>
      <c r="E143" s="508"/>
      <c r="F143" s="687"/>
      <c r="G143" s="688"/>
      <c r="H143" s="509" t="s">
        <v>619</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693">
        <f t="shared" ref="AN143" si="154">IF(LEFT($AN$1,6)="共同生活援助",SUM(I144:AM144),SUM(I144:AM145))</f>
        <v>0</v>
      </c>
      <c r="AO143" s="665">
        <f>IF($AN$3="４週",AN143/4,AN143/(DAY(EOMONTH($I$21,0))/7))</f>
        <v>0</v>
      </c>
      <c r="AP143" s="668"/>
      <c r="AQ143" s="669"/>
      <c r="AR143" s="665" t="str">
        <f t="shared" ref="AR143" si="155">IF($AN$3="４週",AU144,AV144)</f>
        <v/>
      </c>
      <c r="AS143" s="665"/>
      <c r="AT143" s="674"/>
      <c r="AU143" s="511" t="s">
        <v>620</v>
      </c>
      <c r="AV143" s="511" t="s">
        <v>621</v>
      </c>
      <c r="AX143" s="511" t="s">
        <v>622</v>
      </c>
      <c r="AY143" s="511" t="s">
        <v>623</v>
      </c>
    </row>
    <row r="144" spans="1:51" s="491" customFormat="1" ht="12" customHeight="1">
      <c r="A144" s="676"/>
      <c r="B144" s="679"/>
      <c r="C144" s="697"/>
      <c r="D144" s="685"/>
      <c r="E144" s="512"/>
      <c r="F144" s="689"/>
      <c r="G144" s="690"/>
      <c r="H144" s="513" t="s">
        <v>624</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694"/>
      <c r="AO144" s="666"/>
      <c r="AP144" s="670"/>
      <c r="AQ144" s="671"/>
      <c r="AR144" s="666"/>
      <c r="AS144" s="666"/>
      <c r="AT144" s="674"/>
      <c r="AU144" s="515" t="str">
        <f t="shared" ref="AU144" si="156">IFERROR(IF($D143="□",($AO143/$AK$6),($AO143/$AK$8)),"")</f>
        <v/>
      </c>
      <c r="AV144" s="515" t="str">
        <f t="shared" ref="AV144" si="157">IFERROR(IF($D143="□",($AN143/$AO$6),($AN143/$AO$8)),"")</f>
        <v/>
      </c>
      <c r="AX144" s="515" t="s">
        <v>774</v>
      </c>
      <c r="AY144" s="515" t="s">
        <v>774</v>
      </c>
    </row>
    <row r="145" spans="1:51" s="491" customFormat="1" ht="12" customHeight="1">
      <c r="A145" s="677"/>
      <c r="B145" s="680"/>
      <c r="C145" s="698"/>
      <c r="D145" s="686"/>
      <c r="E145" s="512"/>
      <c r="F145" s="691"/>
      <c r="G145" s="692"/>
      <c r="H145" s="516" t="s">
        <v>625</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695"/>
      <c r="AO145" s="667"/>
      <c r="AP145" s="672"/>
      <c r="AQ145" s="673"/>
      <c r="AR145" s="667"/>
      <c r="AS145" s="667"/>
      <c r="AT145" s="674"/>
      <c r="AU145" s="518"/>
      <c r="AV145" s="518"/>
      <c r="AX145" s="518"/>
      <c r="AY145" s="518"/>
    </row>
    <row r="146" spans="1:51" s="491" customFormat="1" ht="12" customHeight="1">
      <c r="A146" s="675">
        <v>42</v>
      </c>
      <c r="B146" s="678"/>
      <c r="C146" s="696"/>
      <c r="D146" s="684" t="s">
        <v>618</v>
      </c>
      <c r="E146" s="508"/>
      <c r="F146" s="687"/>
      <c r="G146" s="688"/>
      <c r="H146" s="509" t="s">
        <v>619</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693">
        <f t="shared" ref="AN146" si="158">IF(LEFT($AN$1,6)="共同生活援助",SUM(I147:AM147),SUM(I147:AM148))</f>
        <v>0</v>
      </c>
      <c r="AO146" s="665">
        <f>IF($AN$3="４週",AN146/4,AN146/(DAY(EOMONTH($I$21,0))/7))</f>
        <v>0</v>
      </c>
      <c r="AP146" s="668"/>
      <c r="AQ146" s="669"/>
      <c r="AR146" s="665" t="str">
        <f t="shared" ref="AR146" si="159">IF($AN$3="４週",AU147,AV147)</f>
        <v/>
      </c>
      <c r="AS146" s="665"/>
      <c r="AT146" s="674"/>
      <c r="AU146" s="511" t="s">
        <v>620</v>
      </c>
      <c r="AV146" s="511" t="s">
        <v>621</v>
      </c>
      <c r="AX146" s="511" t="s">
        <v>622</v>
      </c>
      <c r="AY146" s="511" t="s">
        <v>623</v>
      </c>
    </row>
    <row r="147" spans="1:51" s="491" customFormat="1" ht="12" customHeight="1">
      <c r="A147" s="676"/>
      <c r="B147" s="679"/>
      <c r="C147" s="697"/>
      <c r="D147" s="685"/>
      <c r="E147" s="512"/>
      <c r="F147" s="689"/>
      <c r="G147" s="690"/>
      <c r="H147" s="513" t="s">
        <v>624</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694"/>
      <c r="AO147" s="666"/>
      <c r="AP147" s="670"/>
      <c r="AQ147" s="671"/>
      <c r="AR147" s="666"/>
      <c r="AS147" s="666"/>
      <c r="AT147" s="674"/>
      <c r="AU147" s="515" t="str">
        <f t="shared" ref="AU147" si="160">IFERROR(IF($D146="□",($AO146/$AK$6),($AO146/$AK$8)),"")</f>
        <v/>
      </c>
      <c r="AV147" s="515" t="str">
        <f t="shared" ref="AV147" si="161">IFERROR(IF($D146="□",($AN146/$AO$6),($AN146/$AO$8)),"")</f>
        <v/>
      </c>
      <c r="AX147" s="515" t="s">
        <v>774</v>
      </c>
      <c r="AY147" s="515" t="s">
        <v>774</v>
      </c>
    </row>
    <row r="148" spans="1:51" s="491" customFormat="1" ht="12" customHeight="1">
      <c r="A148" s="677"/>
      <c r="B148" s="680"/>
      <c r="C148" s="698"/>
      <c r="D148" s="686"/>
      <c r="E148" s="512"/>
      <c r="F148" s="691"/>
      <c r="G148" s="692"/>
      <c r="H148" s="516" t="s">
        <v>625</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695"/>
      <c r="AO148" s="667"/>
      <c r="AP148" s="672"/>
      <c r="AQ148" s="673"/>
      <c r="AR148" s="667"/>
      <c r="AS148" s="667"/>
      <c r="AT148" s="674"/>
      <c r="AU148" s="518"/>
      <c r="AV148" s="518"/>
      <c r="AX148" s="518"/>
      <c r="AY148" s="518"/>
    </row>
    <row r="149" spans="1:51" s="491" customFormat="1" ht="12" customHeight="1">
      <c r="A149" s="675">
        <v>43</v>
      </c>
      <c r="B149" s="678"/>
      <c r="C149" s="696"/>
      <c r="D149" s="684" t="s">
        <v>618</v>
      </c>
      <c r="E149" s="508"/>
      <c r="F149" s="687"/>
      <c r="G149" s="688"/>
      <c r="H149" s="509" t="s">
        <v>619</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693">
        <f t="shared" ref="AN149" si="162">IF(LEFT($AN$1,6)="共同生活援助",SUM(I150:AM150),SUM(I150:AM151))</f>
        <v>0</v>
      </c>
      <c r="AO149" s="665">
        <f>IF($AN$3="４週",AN149/4,AN149/(DAY(EOMONTH($I$21,0))/7))</f>
        <v>0</v>
      </c>
      <c r="AP149" s="668"/>
      <c r="AQ149" s="669"/>
      <c r="AR149" s="665" t="str">
        <f t="shared" ref="AR149" si="163">IF($AN$3="４週",AU150,AV150)</f>
        <v/>
      </c>
      <c r="AS149" s="665"/>
      <c r="AT149" s="674"/>
      <c r="AU149" s="511" t="s">
        <v>620</v>
      </c>
      <c r="AV149" s="511" t="s">
        <v>621</v>
      </c>
      <c r="AX149" s="511" t="s">
        <v>622</v>
      </c>
      <c r="AY149" s="511" t="s">
        <v>623</v>
      </c>
    </row>
    <row r="150" spans="1:51" s="491" customFormat="1" ht="12" customHeight="1">
      <c r="A150" s="676"/>
      <c r="B150" s="679"/>
      <c r="C150" s="697"/>
      <c r="D150" s="685"/>
      <c r="E150" s="512"/>
      <c r="F150" s="689"/>
      <c r="G150" s="690"/>
      <c r="H150" s="513" t="s">
        <v>624</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694"/>
      <c r="AO150" s="666"/>
      <c r="AP150" s="670"/>
      <c r="AQ150" s="671"/>
      <c r="AR150" s="666"/>
      <c r="AS150" s="666"/>
      <c r="AT150" s="674"/>
      <c r="AU150" s="515" t="str">
        <f t="shared" ref="AU150" si="164">IFERROR(IF($D149="□",($AO149/$AK$6),($AO149/$AK$8)),"")</f>
        <v/>
      </c>
      <c r="AV150" s="515" t="str">
        <f t="shared" ref="AV150" si="165">IFERROR(IF($D149="□",($AN149/$AO$6),($AN149/$AO$8)),"")</f>
        <v/>
      </c>
      <c r="AX150" s="515" t="s">
        <v>774</v>
      </c>
      <c r="AY150" s="515" t="s">
        <v>774</v>
      </c>
    </row>
    <row r="151" spans="1:51" s="491" customFormat="1" ht="12" customHeight="1">
      <c r="A151" s="677"/>
      <c r="B151" s="680"/>
      <c r="C151" s="698"/>
      <c r="D151" s="686"/>
      <c r="E151" s="512"/>
      <c r="F151" s="691"/>
      <c r="G151" s="692"/>
      <c r="H151" s="516" t="s">
        <v>625</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695"/>
      <c r="AO151" s="667"/>
      <c r="AP151" s="672"/>
      <c r="AQ151" s="673"/>
      <c r="AR151" s="667"/>
      <c r="AS151" s="667"/>
      <c r="AT151" s="674"/>
      <c r="AU151" s="518"/>
      <c r="AV151" s="518"/>
      <c r="AX151" s="518"/>
      <c r="AY151" s="518"/>
    </row>
    <row r="152" spans="1:51" s="491" customFormat="1" ht="12" customHeight="1">
      <c r="A152" s="675">
        <v>44</v>
      </c>
      <c r="B152" s="678"/>
      <c r="C152" s="696"/>
      <c r="D152" s="684" t="s">
        <v>618</v>
      </c>
      <c r="E152" s="508"/>
      <c r="F152" s="687"/>
      <c r="G152" s="688"/>
      <c r="H152" s="509" t="s">
        <v>619</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693">
        <f t="shared" ref="AN152" si="166">IF(LEFT($AN$1,6)="共同生活援助",SUM(I153:AM153),SUM(I153:AM154))</f>
        <v>0</v>
      </c>
      <c r="AO152" s="665">
        <f>IF($AN$3="４週",AN152/4,AN152/(DAY(EOMONTH($I$21,0))/7))</f>
        <v>0</v>
      </c>
      <c r="AP152" s="668"/>
      <c r="AQ152" s="669"/>
      <c r="AR152" s="665" t="str">
        <f t="shared" ref="AR152" si="167">IF($AN$3="４週",AU153,AV153)</f>
        <v/>
      </c>
      <c r="AS152" s="665"/>
      <c r="AT152" s="674"/>
      <c r="AU152" s="511" t="s">
        <v>620</v>
      </c>
      <c r="AV152" s="511" t="s">
        <v>621</v>
      </c>
      <c r="AX152" s="511" t="s">
        <v>622</v>
      </c>
      <c r="AY152" s="511" t="s">
        <v>623</v>
      </c>
    </row>
    <row r="153" spans="1:51" s="491" customFormat="1" ht="12" customHeight="1">
      <c r="A153" s="676"/>
      <c r="B153" s="679"/>
      <c r="C153" s="697"/>
      <c r="D153" s="685"/>
      <c r="E153" s="512"/>
      <c r="F153" s="689"/>
      <c r="G153" s="690"/>
      <c r="H153" s="513" t="s">
        <v>624</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694"/>
      <c r="AO153" s="666"/>
      <c r="AP153" s="670"/>
      <c r="AQ153" s="671"/>
      <c r="AR153" s="666"/>
      <c r="AS153" s="666"/>
      <c r="AT153" s="674"/>
      <c r="AU153" s="515" t="str">
        <f t="shared" ref="AU153" si="168">IFERROR(IF($D152="□",($AO152/$AK$6),($AO152/$AK$8)),"")</f>
        <v/>
      </c>
      <c r="AV153" s="515" t="str">
        <f t="shared" ref="AV153" si="169">IFERROR(IF($D152="□",($AN152/$AO$6),($AN152/$AO$8)),"")</f>
        <v/>
      </c>
      <c r="AX153" s="515" t="s">
        <v>774</v>
      </c>
      <c r="AY153" s="515" t="s">
        <v>774</v>
      </c>
    </row>
    <row r="154" spans="1:51" s="491" customFormat="1" ht="12" customHeight="1">
      <c r="A154" s="677"/>
      <c r="B154" s="680"/>
      <c r="C154" s="698"/>
      <c r="D154" s="686"/>
      <c r="E154" s="512"/>
      <c r="F154" s="691"/>
      <c r="G154" s="692"/>
      <c r="H154" s="516" t="s">
        <v>625</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695"/>
      <c r="AO154" s="667"/>
      <c r="AP154" s="672"/>
      <c r="AQ154" s="673"/>
      <c r="AR154" s="667"/>
      <c r="AS154" s="667"/>
      <c r="AT154" s="674"/>
      <c r="AU154" s="518"/>
      <c r="AV154" s="518"/>
      <c r="AX154" s="518"/>
      <c r="AY154" s="518"/>
    </row>
    <row r="155" spans="1:51" s="491" customFormat="1" ht="12" customHeight="1">
      <c r="A155" s="675">
        <v>45</v>
      </c>
      <c r="B155" s="678"/>
      <c r="C155" s="696"/>
      <c r="D155" s="684" t="s">
        <v>618</v>
      </c>
      <c r="E155" s="508"/>
      <c r="F155" s="687"/>
      <c r="G155" s="688"/>
      <c r="H155" s="509" t="s">
        <v>619</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693">
        <f t="shared" ref="AN155" si="170">IF(LEFT($AN$1,6)="共同生活援助",SUM(I156:AM156),SUM(I156:AM157))</f>
        <v>0</v>
      </c>
      <c r="AO155" s="665">
        <f>IF($AN$3="４週",AN155/4,AN155/(DAY(EOMONTH($I$21,0))/7))</f>
        <v>0</v>
      </c>
      <c r="AP155" s="668"/>
      <c r="AQ155" s="669"/>
      <c r="AR155" s="665" t="str">
        <f t="shared" ref="AR155" si="171">IF($AN$3="４週",AU156,AV156)</f>
        <v/>
      </c>
      <c r="AS155" s="665"/>
      <c r="AT155" s="674"/>
      <c r="AU155" s="511" t="s">
        <v>620</v>
      </c>
      <c r="AV155" s="511" t="s">
        <v>621</v>
      </c>
      <c r="AX155" s="511" t="s">
        <v>622</v>
      </c>
      <c r="AY155" s="511" t="s">
        <v>623</v>
      </c>
    </row>
    <row r="156" spans="1:51" s="491" customFormat="1" ht="12" customHeight="1">
      <c r="A156" s="676"/>
      <c r="B156" s="679"/>
      <c r="C156" s="697"/>
      <c r="D156" s="685"/>
      <c r="E156" s="512"/>
      <c r="F156" s="689"/>
      <c r="G156" s="690"/>
      <c r="H156" s="513" t="s">
        <v>624</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694"/>
      <c r="AO156" s="666"/>
      <c r="AP156" s="670"/>
      <c r="AQ156" s="671"/>
      <c r="AR156" s="666"/>
      <c r="AS156" s="666"/>
      <c r="AT156" s="674"/>
      <c r="AU156" s="515" t="str">
        <f t="shared" ref="AU156" si="172">IFERROR(IF($D155="□",($AO155/$AK$6),($AO155/$AK$8)),"")</f>
        <v/>
      </c>
      <c r="AV156" s="515" t="str">
        <f t="shared" ref="AV156" si="173">IFERROR(IF($D155="□",($AN155/$AO$6),($AN155/$AO$8)),"")</f>
        <v/>
      </c>
      <c r="AX156" s="515" t="s">
        <v>774</v>
      </c>
      <c r="AY156" s="515" t="s">
        <v>774</v>
      </c>
    </row>
    <row r="157" spans="1:51" s="491" customFormat="1" ht="12" customHeight="1">
      <c r="A157" s="677"/>
      <c r="B157" s="680"/>
      <c r="C157" s="698"/>
      <c r="D157" s="686"/>
      <c r="E157" s="512"/>
      <c r="F157" s="691"/>
      <c r="G157" s="692"/>
      <c r="H157" s="516" t="s">
        <v>625</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695"/>
      <c r="AO157" s="667"/>
      <c r="AP157" s="672"/>
      <c r="AQ157" s="673"/>
      <c r="AR157" s="667"/>
      <c r="AS157" s="667"/>
      <c r="AT157" s="674"/>
      <c r="AU157" s="518"/>
      <c r="AV157" s="518"/>
      <c r="AX157" s="518"/>
      <c r="AY157" s="518"/>
    </row>
    <row r="158" spans="1:51" s="491" customFormat="1" ht="12" customHeight="1">
      <c r="A158" s="675">
        <v>46</v>
      </c>
      <c r="B158" s="678"/>
      <c r="C158" s="696"/>
      <c r="D158" s="684" t="s">
        <v>618</v>
      </c>
      <c r="E158" s="508"/>
      <c r="F158" s="687"/>
      <c r="G158" s="688"/>
      <c r="H158" s="509" t="s">
        <v>619</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693">
        <f t="shared" ref="AN158" si="174">IF(LEFT($AN$1,6)="共同生活援助",SUM(I159:AM159),SUM(I159:AM160))</f>
        <v>0</v>
      </c>
      <c r="AO158" s="665">
        <f>IF($AN$3="４週",AN158/4,AN158/(DAY(EOMONTH($I$21,0))/7))</f>
        <v>0</v>
      </c>
      <c r="AP158" s="668"/>
      <c r="AQ158" s="669"/>
      <c r="AR158" s="665" t="str">
        <f t="shared" ref="AR158" si="175">IF($AN$3="４週",AU159,AV159)</f>
        <v/>
      </c>
      <c r="AS158" s="665"/>
      <c r="AT158" s="674"/>
      <c r="AU158" s="511" t="s">
        <v>620</v>
      </c>
      <c r="AV158" s="511" t="s">
        <v>621</v>
      </c>
      <c r="AX158" s="511" t="s">
        <v>622</v>
      </c>
      <c r="AY158" s="511" t="s">
        <v>623</v>
      </c>
    </row>
    <row r="159" spans="1:51" s="491" customFormat="1" ht="12" customHeight="1">
      <c r="A159" s="676"/>
      <c r="B159" s="679"/>
      <c r="C159" s="697"/>
      <c r="D159" s="685"/>
      <c r="E159" s="512"/>
      <c r="F159" s="689"/>
      <c r="G159" s="690"/>
      <c r="H159" s="513" t="s">
        <v>624</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694"/>
      <c r="AO159" s="666"/>
      <c r="AP159" s="670"/>
      <c r="AQ159" s="671"/>
      <c r="AR159" s="666"/>
      <c r="AS159" s="666"/>
      <c r="AT159" s="674"/>
      <c r="AU159" s="515" t="str">
        <f t="shared" ref="AU159" si="176">IFERROR(IF($D158="□",($AO158/$AK$6),($AO158/$AK$8)),"")</f>
        <v/>
      </c>
      <c r="AV159" s="515" t="str">
        <f t="shared" ref="AV159" si="177">IFERROR(IF($D158="□",($AN158/$AO$6),($AN158/$AO$8)),"")</f>
        <v/>
      </c>
      <c r="AX159" s="515" t="s">
        <v>774</v>
      </c>
      <c r="AY159" s="515" t="s">
        <v>774</v>
      </c>
    </row>
    <row r="160" spans="1:51" s="491" customFormat="1" ht="12" customHeight="1">
      <c r="A160" s="677"/>
      <c r="B160" s="680"/>
      <c r="C160" s="698"/>
      <c r="D160" s="686"/>
      <c r="E160" s="512"/>
      <c r="F160" s="691"/>
      <c r="G160" s="692"/>
      <c r="H160" s="516" t="s">
        <v>625</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695"/>
      <c r="AO160" s="667"/>
      <c r="AP160" s="672"/>
      <c r="AQ160" s="673"/>
      <c r="AR160" s="667"/>
      <c r="AS160" s="667"/>
      <c r="AT160" s="674"/>
      <c r="AU160" s="518"/>
      <c r="AV160" s="518"/>
      <c r="AX160" s="518"/>
      <c r="AY160" s="518"/>
    </row>
    <row r="161" spans="1:51" s="491" customFormat="1" ht="12" customHeight="1">
      <c r="A161" s="675">
        <v>47</v>
      </c>
      <c r="B161" s="678"/>
      <c r="C161" s="696"/>
      <c r="D161" s="684" t="s">
        <v>618</v>
      </c>
      <c r="E161" s="508"/>
      <c r="F161" s="687"/>
      <c r="G161" s="688"/>
      <c r="H161" s="509" t="s">
        <v>619</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693">
        <f t="shared" ref="AN161" si="178">IF(LEFT($AN$1,6)="共同生活援助",SUM(I162:AM162),SUM(I162:AM163))</f>
        <v>0</v>
      </c>
      <c r="AO161" s="665">
        <f>IF($AN$3="４週",AN161/4,AN161/(DAY(EOMONTH($I$21,0))/7))</f>
        <v>0</v>
      </c>
      <c r="AP161" s="668"/>
      <c r="AQ161" s="669"/>
      <c r="AR161" s="665" t="str">
        <f t="shared" ref="AR161" si="179">IF($AN$3="４週",AU162,AV162)</f>
        <v/>
      </c>
      <c r="AS161" s="665"/>
      <c r="AT161" s="674"/>
      <c r="AU161" s="511" t="s">
        <v>620</v>
      </c>
      <c r="AV161" s="511" t="s">
        <v>621</v>
      </c>
      <c r="AX161" s="511" t="s">
        <v>622</v>
      </c>
      <c r="AY161" s="511" t="s">
        <v>623</v>
      </c>
    </row>
    <row r="162" spans="1:51" s="491" customFormat="1" ht="12" customHeight="1">
      <c r="A162" s="676"/>
      <c r="B162" s="679"/>
      <c r="C162" s="697"/>
      <c r="D162" s="685"/>
      <c r="E162" s="512"/>
      <c r="F162" s="689"/>
      <c r="G162" s="690"/>
      <c r="H162" s="513" t="s">
        <v>624</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694"/>
      <c r="AO162" s="666"/>
      <c r="AP162" s="670"/>
      <c r="AQ162" s="671"/>
      <c r="AR162" s="666"/>
      <c r="AS162" s="666"/>
      <c r="AT162" s="674"/>
      <c r="AU162" s="515" t="str">
        <f t="shared" ref="AU162" si="180">IFERROR(IF($D161="□",($AO161/$AK$6),($AO161/$AK$8)),"")</f>
        <v/>
      </c>
      <c r="AV162" s="515" t="str">
        <f t="shared" ref="AV162" si="181">IFERROR(IF($D161="□",($AN161/$AO$6),($AN161/$AO$8)),"")</f>
        <v/>
      </c>
      <c r="AX162" s="515" t="s">
        <v>774</v>
      </c>
      <c r="AY162" s="515" t="s">
        <v>774</v>
      </c>
    </row>
    <row r="163" spans="1:51" s="491" customFormat="1" ht="12" customHeight="1">
      <c r="A163" s="677"/>
      <c r="B163" s="680"/>
      <c r="C163" s="698"/>
      <c r="D163" s="686"/>
      <c r="E163" s="512"/>
      <c r="F163" s="691"/>
      <c r="G163" s="692"/>
      <c r="H163" s="516" t="s">
        <v>625</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695"/>
      <c r="AO163" s="667"/>
      <c r="AP163" s="672"/>
      <c r="AQ163" s="673"/>
      <c r="AR163" s="667"/>
      <c r="AS163" s="667"/>
      <c r="AT163" s="674"/>
      <c r="AU163" s="518"/>
      <c r="AV163" s="518"/>
      <c r="AX163" s="518"/>
      <c r="AY163" s="518"/>
    </row>
    <row r="164" spans="1:51" s="491" customFormat="1" ht="12" customHeight="1">
      <c r="A164" s="675">
        <v>48</v>
      </c>
      <c r="B164" s="678"/>
      <c r="C164" s="681"/>
      <c r="D164" s="684" t="s">
        <v>618</v>
      </c>
      <c r="E164" s="508"/>
      <c r="F164" s="687"/>
      <c r="G164" s="688"/>
      <c r="H164" s="509" t="s">
        <v>619</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693">
        <f t="shared" ref="AN164" si="182">IF(LEFT($AN$1,6)="共同生活援助",SUM(I165:AM165),SUM(I165:AM166))</f>
        <v>0</v>
      </c>
      <c r="AO164" s="665">
        <f>IF($AN$3="４週",AN164/4,AN164/(DAY(EOMONTH($I$21,0))/7))</f>
        <v>0</v>
      </c>
      <c r="AP164" s="668"/>
      <c r="AQ164" s="669"/>
      <c r="AR164" s="665" t="str">
        <f t="shared" ref="AR164" si="183">IF($AN$3="４週",AU165,AV165)</f>
        <v/>
      </c>
      <c r="AS164" s="665"/>
      <c r="AT164" s="674"/>
      <c r="AU164" s="511" t="s">
        <v>620</v>
      </c>
      <c r="AV164" s="511" t="s">
        <v>621</v>
      </c>
      <c r="AX164" s="511" t="s">
        <v>622</v>
      </c>
      <c r="AY164" s="511" t="s">
        <v>623</v>
      </c>
    </row>
    <row r="165" spans="1:51" s="491" customFormat="1" ht="12" customHeight="1">
      <c r="A165" s="676"/>
      <c r="B165" s="679"/>
      <c r="C165" s="682"/>
      <c r="D165" s="685"/>
      <c r="E165" s="512"/>
      <c r="F165" s="689"/>
      <c r="G165" s="690"/>
      <c r="H165" s="513" t="s">
        <v>624</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694"/>
      <c r="AO165" s="666"/>
      <c r="AP165" s="670"/>
      <c r="AQ165" s="671"/>
      <c r="AR165" s="666"/>
      <c r="AS165" s="666"/>
      <c r="AT165" s="674"/>
      <c r="AU165" s="515" t="str">
        <f t="shared" ref="AU165" si="184">IFERROR(IF($D164="□",($AO164/$AK$6),($AO164/$AK$8)),"")</f>
        <v/>
      </c>
      <c r="AV165" s="515" t="str">
        <f t="shared" ref="AV165" si="185">IFERROR(IF($D164="□",($AN164/$AO$6),($AN164/$AO$8)),"")</f>
        <v/>
      </c>
      <c r="AX165" s="515" t="s">
        <v>774</v>
      </c>
      <c r="AY165" s="515" t="s">
        <v>774</v>
      </c>
    </row>
    <row r="166" spans="1:51" s="491" customFormat="1" ht="12" customHeight="1">
      <c r="A166" s="677"/>
      <c r="B166" s="680"/>
      <c r="C166" s="683"/>
      <c r="D166" s="686"/>
      <c r="E166" s="512"/>
      <c r="F166" s="691"/>
      <c r="G166" s="692"/>
      <c r="H166" s="516" t="s">
        <v>625</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695"/>
      <c r="AO166" s="667"/>
      <c r="AP166" s="672"/>
      <c r="AQ166" s="673"/>
      <c r="AR166" s="667"/>
      <c r="AS166" s="667"/>
      <c r="AT166" s="674"/>
      <c r="AU166" s="518"/>
      <c r="AV166" s="518"/>
      <c r="AX166" s="518"/>
      <c r="AY166" s="518"/>
    </row>
    <row r="167" spans="1:51" s="491" customFormat="1" ht="12" customHeight="1">
      <c r="A167" s="675">
        <v>49</v>
      </c>
      <c r="B167" s="678"/>
      <c r="C167" s="696"/>
      <c r="D167" s="684" t="s">
        <v>618</v>
      </c>
      <c r="E167" s="508"/>
      <c r="F167" s="687"/>
      <c r="G167" s="688"/>
      <c r="H167" s="509" t="s">
        <v>619</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693">
        <f t="shared" ref="AN167" si="186">IF(LEFT($AN$1,6)="共同生活援助",SUM(I168:AM168),SUM(I168:AM169))</f>
        <v>0</v>
      </c>
      <c r="AO167" s="665">
        <f>IF($AN$3="４週",AN167/4,AN167/(DAY(EOMONTH($I$21,0))/7))</f>
        <v>0</v>
      </c>
      <c r="AP167" s="668"/>
      <c r="AQ167" s="669"/>
      <c r="AR167" s="665" t="str">
        <f t="shared" ref="AR167" si="187">IF($AN$3="４週",AU168,AV168)</f>
        <v/>
      </c>
      <c r="AS167" s="665"/>
      <c r="AT167" s="674"/>
      <c r="AU167" s="511" t="s">
        <v>620</v>
      </c>
      <c r="AV167" s="511" t="s">
        <v>621</v>
      </c>
      <c r="AX167" s="511" t="s">
        <v>622</v>
      </c>
      <c r="AY167" s="511" t="s">
        <v>623</v>
      </c>
    </row>
    <row r="168" spans="1:51" s="491" customFormat="1" ht="12" customHeight="1">
      <c r="A168" s="676"/>
      <c r="B168" s="679"/>
      <c r="C168" s="697"/>
      <c r="D168" s="685"/>
      <c r="E168" s="512"/>
      <c r="F168" s="689"/>
      <c r="G168" s="690"/>
      <c r="H168" s="513" t="s">
        <v>624</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694"/>
      <c r="AO168" s="666"/>
      <c r="AP168" s="670"/>
      <c r="AQ168" s="671"/>
      <c r="AR168" s="666"/>
      <c r="AS168" s="666"/>
      <c r="AT168" s="674"/>
      <c r="AU168" s="515" t="str">
        <f t="shared" ref="AU168" si="188">IFERROR(IF($D167="□",($AO167/$AK$6),($AO167/$AK$8)),"")</f>
        <v/>
      </c>
      <c r="AV168" s="515" t="str">
        <f t="shared" ref="AV168" si="189">IFERROR(IF($D167="□",($AN167/$AO$6),($AN167/$AO$8)),"")</f>
        <v/>
      </c>
      <c r="AX168" s="515" t="s">
        <v>774</v>
      </c>
      <c r="AY168" s="515" t="s">
        <v>774</v>
      </c>
    </row>
    <row r="169" spans="1:51" s="491" customFormat="1" ht="12" customHeight="1">
      <c r="A169" s="677"/>
      <c r="B169" s="680"/>
      <c r="C169" s="698"/>
      <c r="D169" s="686"/>
      <c r="E169" s="512"/>
      <c r="F169" s="691"/>
      <c r="G169" s="692"/>
      <c r="H169" s="516" t="s">
        <v>625</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695"/>
      <c r="AO169" s="667"/>
      <c r="AP169" s="672"/>
      <c r="AQ169" s="673"/>
      <c r="AR169" s="667"/>
      <c r="AS169" s="667"/>
      <c r="AT169" s="674"/>
      <c r="AU169" s="518"/>
      <c r="AV169" s="518"/>
      <c r="AX169" s="518"/>
      <c r="AY169" s="518"/>
    </row>
    <row r="170" spans="1:51" s="491" customFormat="1" ht="12" customHeight="1">
      <c r="A170" s="675">
        <v>50</v>
      </c>
      <c r="B170" s="678"/>
      <c r="C170" s="696"/>
      <c r="D170" s="684" t="s">
        <v>618</v>
      </c>
      <c r="E170" s="508"/>
      <c r="F170" s="687"/>
      <c r="G170" s="688"/>
      <c r="H170" s="509" t="s">
        <v>619</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693">
        <f t="shared" ref="AN170" si="190">IF(LEFT($AN$1,6)="共同生活援助",SUM(I171:AM171),SUM(I171:AM172))</f>
        <v>0</v>
      </c>
      <c r="AO170" s="665">
        <f>IF($AN$3="４週",AN170/4,AN170/(DAY(EOMONTH($I$21,0))/7))</f>
        <v>0</v>
      </c>
      <c r="AP170" s="668"/>
      <c r="AQ170" s="669"/>
      <c r="AR170" s="665" t="str">
        <f t="shared" ref="AR170" si="191">IF($AN$3="４週",AU171,AV171)</f>
        <v/>
      </c>
      <c r="AS170" s="665"/>
      <c r="AT170" s="674"/>
      <c r="AU170" s="511" t="s">
        <v>620</v>
      </c>
      <c r="AV170" s="511" t="s">
        <v>621</v>
      </c>
      <c r="AX170" s="511" t="s">
        <v>622</v>
      </c>
      <c r="AY170" s="511" t="s">
        <v>623</v>
      </c>
    </row>
    <row r="171" spans="1:51" s="491" customFormat="1" ht="12" customHeight="1">
      <c r="A171" s="676"/>
      <c r="B171" s="679"/>
      <c r="C171" s="697"/>
      <c r="D171" s="685"/>
      <c r="E171" s="512"/>
      <c r="F171" s="689"/>
      <c r="G171" s="690"/>
      <c r="H171" s="513" t="s">
        <v>624</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694"/>
      <c r="AO171" s="666"/>
      <c r="AP171" s="670"/>
      <c r="AQ171" s="671"/>
      <c r="AR171" s="666"/>
      <c r="AS171" s="666"/>
      <c r="AT171" s="674"/>
      <c r="AU171" s="515" t="str">
        <f t="shared" ref="AU171" si="192">IFERROR(IF($D170="□",($AO170/$AK$6),($AO170/$AK$8)),"")</f>
        <v/>
      </c>
      <c r="AV171" s="515" t="str">
        <f t="shared" ref="AV171" si="193">IFERROR(IF($D170="□",($AN170/$AO$6),($AN170/$AO$8)),"")</f>
        <v/>
      </c>
      <c r="AX171" s="515" t="s">
        <v>774</v>
      </c>
      <c r="AY171" s="515" t="s">
        <v>774</v>
      </c>
    </row>
    <row r="172" spans="1:51" s="491" customFormat="1" ht="12" customHeight="1">
      <c r="A172" s="677"/>
      <c r="B172" s="680"/>
      <c r="C172" s="698"/>
      <c r="D172" s="686"/>
      <c r="E172" s="512"/>
      <c r="F172" s="691"/>
      <c r="G172" s="692"/>
      <c r="H172" s="516" t="s">
        <v>625</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695"/>
      <c r="AO172" s="667"/>
      <c r="AP172" s="672"/>
      <c r="AQ172" s="673"/>
      <c r="AR172" s="667"/>
      <c r="AS172" s="667"/>
      <c r="AT172" s="674"/>
      <c r="AU172" s="518"/>
      <c r="AV172" s="518"/>
      <c r="AX172" s="518"/>
      <c r="AY172" s="518"/>
    </row>
    <row r="173" spans="1:51" s="491" customFormat="1" ht="12" customHeight="1">
      <c r="A173" s="675">
        <v>51</v>
      </c>
      <c r="B173" s="678"/>
      <c r="C173" s="696"/>
      <c r="D173" s="684" t="s">
        <v>618</v>
      </c>
      <c r="E173" s="508"/>
      <c r="F173" s="687"/>
      <c r="G173" s="688"/>
      <c r="H173" s="509" t="s">
        <v>619</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693">
        <f t="shared" ref="AN173" si="194">IF(LEFT($AN$1,6)="共同生活援助",SUM(I174:AM174),SUM(I174:AM175))</f>
        <v>0</v>
      </c>
      <c r="AO173" s="665">
        <f>IF($AN$3="４週",AN173/4,AN173/(DAY(EOMONTH($I$21,0))/7))</f>
        <v>0</v>
      </c>
      <c r="AP173" s="668"/>
      <c r="AQ173" s="669"/>
      <c r="AR173" s="665" t="str">
        <f t="shared" ref="AR173" si="195">IF($AN$3="４週",AU174,AV174)</f>
        <v/>
      </c>
      <c r="AS173" s="665"/>
      <c r="AT173" s="674"/>
      <c r="AU173" s="511" t="s">
        <v>620</v>
      </c>
      <c r="AV173" s="511" t="s">
        <v>621</v>
      </c>
      <c r="AX173" s="511" t="s">
        <v>622</v>
      </c>
      <c r="AY173" s="511" t="s">
        <v>623</v>
      </c>
    </row>
    <row r="174" spans="1:51" s="491" customFormat="1" ht="12" customHeight="1">
      <c r="A174" s="676"/>
      <c r="B174" s="679"/>
      <c r="C174" s="697"/>
      <c r="D174" s="685"/>
      <c r="E174" s="512"/>
      <c r="F174" s="689"/>
      <c r="G174" s="690"/>
      <c r="H174" s="513" t="s">
        <v>624</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694"/>
      <c r="AO174" s="666"/>
      <c r="AP174" s="670"/>
      <c r="AQ174" s="671"/>
      <c r="AR174" s="666"/>
      <c r="AS174" s="666"/>
      <c r="AT174" s="674"/>
      <c r="AU174" s="515" t="str">
        <f t="shared" ref="AU174" si="196">IFERROR(IF($D173="□",($AO173/$AK$6),($AO173/$AK$8)),"")</f>
        <v/>
      </c>
      <c r="AV174" s="515" t="str">
        <f t="shared" ref="AV174" si="197">IFERROR(IF($D173="□",($AN173/$AO$6),($AN173/$AO$8)),"")</f>
        <v/>
      </c>
      <c r="AX174" s="515" t="s">
        <v>774</v>
      </c>
      <c r="AY174" s="515" t="s">
        <v>774</v>
      </c>
    </row>
    <row r="175" spans="1:51" s="491" customFormat="1" ht="12" customHeight="1">
      <c r="A175" s="677"/>
      <c r="B175" s="680"/>
      <c r="C175" s="698"/>
      <c r="D175" s="686"/>
      <c r="E175" s="512"/>
      <c r="F175" s="691"/>
      <c r="G175" s="692"/>
      <c r="H175" s="516" t="s">
        <v>625</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695"/>
      <c r="AO175" s="667"/>
      <c r="AP175" s="672"/>
      <c r="AQ175" s="673"/>
      <c r="AR175" s="667"/>
      <c r="AS175" s="667"/>
      <c r="AT175" s="674"/>
      <c r="AU175" s="518"/>
      <c r="AV175" s="518"/>
      <c r="AX175" s="518"/>
      <c r="AY175" s="518"/>
    </row>
    <row r="176" spans="1:51" s="491" customFormat="1" ht="12" customHeight="1">
      <c r="A176" s="675">
        <v>52</v>
      </c>
      <c r="B176" s="678"/>
      <c r="C176" s="696"/>
      <c r="D176" s="684" t="s">
        <v>618</v>
      </c>
      <c r="E176" s="508"/>
      <c r="F176" s="687"/>
      <c r="G176" s="688"/>
      <c r="H176" s="509" t="s">
        <v>619</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693">
        <f t="shared" ref="AN176" si="198">IF(LEFT($AN$1,6)="共同生活援助",SUM(I177:AM177),SUM(I177:AM178))</f>
        <v>0</v>
      </c>
      <c r="AO176" s="665">
        <f>IF($AN$3="４週",AN176/4,AN176/(DAY(EOMONTH($I$21,0))/7))</f>
        <v>0</v>
      </c>
      <c r="AP176" s="668"/>
      <c r="AQ176" s="669"/>
      <c r="AR176" s="665" t="str">
        <f t="shared" ref="AR176" si="199">IF($AN$3="４週",AU177,AV177)</f>
        <v/>
      </c>
      <c r="AS176" s="665"/>
      <c r="AT176" s="674"/>
      <c r="AU176" s="511" t="s">
        <v>620</v>
      </c>
      <c r="AV176" s="511" t="s">
        <v>621</v>
      </c>
      <c r="AX176" s="511" t="s">
        <v>622</v>
      </c>
      <c r="AY176" s="511" t="s">
        <v>623</v>
      </c>
    </row>
    <row r="177" spans="1:51" s="491" customFormat="1" ht="12" customHeight="1">
      <c r="A177" s="676"/>
      <c r="B177" s="679"/>
      <c r="C177" s="697"/>
      <c r="D177" s="685"/>
      <c r="E177" s="512"/>
      <c r="F177" s="689"/>
      <c r="G177" s="690"/>
      <c r="H177" s="513" t="s">
        <v>624</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694"/>
      <c r="AO177" s="666"/>
      <c r="AP177" s="670"/>
      <c r="AQ177" s="671"/>
      <c r="AR177" s="666"/>
      <c r="AS177" s="666"/>
      <c r="AT177" s="674"/>
      <c r="AU177" s="515" t="str">
        <f>IFERROR(IF($D176="□",($AO176/$AK$6),($AO176/$AK$8)),"")</f>
        <v/>
      </c>
      <c r="AV177" s="515" t="str">
        <f>IFERROR(IF($D176="□",($AN176/$AO$6),($AN176/$AO$8)),"")</f>
        <v/>
      </c>
      <c r="AX177" s="515" t="s">
        <v>774</v>
      </c>
      <c r="AY177" s="515" t="s">
        <v>774</v>
      </c>
    </row>
    <row r="178" spans="1:51" s="491" customFormat="1" ht="12" customHeight="1">
      <c r="A178" s="677"/>
      <c r="B178" s="680"/>
      <c r="C178" s="698"/>
      <c r="D178" s="686"/>
      <c r="E178" s="512"/>
      <c r="F178" s="691"/>
      <c r="G178" s="692"/>
      <c r="H178" s="516" t="s">
        <v>625</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695"/>
      <c r="AO178" s="667"/>
      <c r="AP178" s="672"/>
      <c r="AQ178" s="673"/>
      <c r="AR178" s="667"/>
      <c r="AS178" s="667"/>
      <c r="AT178" s="674"/>
      <c r="AU178" s="518"/>
      <c r="AV178" s="518"/>
      <c r="AX178" s="518"/>
      <c r="AY178" s="518"/>
    </row>
    <row r="179" spans="1:51" s="491" customFormat="1" ht="12" customHeight="1">
      <c r="A179" s="675">
        <v>53</v>
      </c>
      <c r="B179" s="678"/>
      <c r="C179" s="696"/>
      <c r="D179" s="684" t="s">
        <v>618</v>
      </c>
      <c r="E179" s="508"/>
      <c r="F179" s="687"/>
      <c r="G179" s="688"/>
      <c r="H179" s="509" t="s">
        <v>619</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693">
        <f t="shared" ref="AN179" si="200">IF(LEFT($AN$1,6)="共同生活援助",SUM(I180:AM180),SUM(I180:AM181))</f>
        <v>0</v>
      </c>
      <c r="AO179" s="665">
        <f>IF($AN$3="４週",AN179/4,AN179/(DAY(EOMONTH($I$21,0))/7))</f>
        <v>0</v>
      </c>
      <c r="AP179" s="668"/>
      <c r="AQ179" s="669"/>
      <c r="AR179" s="665" t="str">
        <f t="shared" ref="AR179" si="201">IF($AN$3="４週",AU180,AV180)</f>
        <v/>
      </c>
      <c r="AS179" s="665"/>
      <c r="AT179" s="674"/>
      <c r="AU179" s="511" t="s">
        <v>620</v>
      </c>
      <c r="AV179" s="511" t="s">
        <v>621</v>
      </c>
      <c r="AX179" s="511" t="s">
        <v>622</v>
      </c>
      <c r="AY179" s="511" t="s">
        <v>623</v>
      </c>
    </row>
    <row r="180" spans="1:51" s="491" customFormat="1" ht="12" customHeight="1">
      <c r="A180" s="676"/>
      <c r="B180" s="679"/>
      <c r="C180" s="697"/>
      <c r="D180" s="685"/>
      <c r="E180" s="512"/>
      <c r="F180" s="689"/>
      <c r="G180" s="690"/>
      <c r="H180" s="513" t="s">
        <v>624</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694"/>
      <c r="AO180" s="666"/>
      <c r="AP180" s="670"/>
      <c r="AQ180" s="671"/>
      <c r="AR180" s="666"/>
      <c r="AS180" s="666"/>
      <c r="AT180" s="674"/>
      <c r="AU180" s="515" t="str">
        <f t="shared" ref="AU180" si="202">IFERROR(IF($D179="□",($AO179/$AK$6),($AO179/$AK$8)),"")</f>
        <v/>
      </c>
      <c r="AV180" s="515" t="str">
        <f t="shared" ref="AV180" si="203">IFERROR(IF($D179="□",($AN179/$AO$6),($AN179/$AO$8)),"")</f>
        <v/>
      </c>
      <c r="AX180" s="515" t="s">
        <v>774</v>
      </c>
      <c r="AY180" s="515" t="s">
        <v>774</v>
      </c>
    </row>
    <row r="181" spans="1:51" s="491" customFormat="1" ht="12" customHeight="1">
      <c r="A181" s="677"/>
      <c r="B181" s="680"/>
      <c r="C181" s="698"/>
      <c r="D181" s="686"/>
      <c r="E181" s="512"/>
      <c r="F181" s="691"/>
      <c r="G181" s="692"/>
      <c r="H181" s="516" t="s">
        <v>625</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695"/>
      <c r="AO181" s="667"/>
      <c r="AP181" s="672"/>
      <c r="AQ181" s="673"/>
      <c r="AR181" s="667"/>
      <c r="AS181" s="667"/>
      <c r="AT181" s="674"/>
      <c r="AU181" s="518"/>
      <c r="AV181" s="518"/>
      <c r="AX181" s="518"/>
      <c r="AY181" s="518"/>
    </row>
    <row r="182" spans="1:51" s="491" customFormat="1" ht="12" customHeight="1">
      <c r="A182" s="675">
        <v>54</v>
      </c>
      <c r="B182" s="678"/>
      <c r="C182" s="696"/>
      <c r="D182" s="684" t="s">
        <v>618</v>
      </c>
      <c r="E182" s="508"/>
      <c r="F182" s="687"/>
      <c r="G182" s="688"/>
      <c r="H182" s="509" t="s">
        <v>619</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693">
        <f t="shared" ref="AN182" si="204">IF(LEFT($AN$1,6)="共同生活援助",SUM(I183:AM183),SUM(I183:AM184))</f>
        <v>0</v>
      </c>
      <c r="AO182" s="665">
        <f>IF($AN$3="４週",AN182/4,AN182/(DAY(EOMONTH($I$21,0))/7))</f>
        <v>0</v>
      </c>
      <c r="AP182" s="668"/>
      <c r="AQ182" s="669"/>
      <c r="AR182" s="665" t="str">
        <f t="shared" ref="AR182" si="205">IF($AN$3="４週",AU183,AV183)</f>
        <v/>
      </c>
      <c r="AS182" s="665"/>
      <c r="AT182" s="674"/>
      <c r="AU182" s="511" t="s">
        <v>620</v>
      </c>
      <c r="AV182" s="511" t="s">
        <v>621</v>
      </c>
      <c r="AX182" s="511" t="s">
        <v>622</v>
      </c>
      <c r="AY182" s="511" t="s">
        <v>623</v>
      </c>
    </row>
    <row r="183" spans="1:51" s="491" customFormat="1" ht="12" customHeight="1">
      <c r="A183" s="676"/>
      <c r="B183" s="679"/>
      <c r="C183" s="697"/>
      <c r="D183" s="685"/>
      <c r="E183" s="512"/>
      <c r="F183" s="689"/>
      <c r="G183" s="690"/>
      <c r="H183" s="513" t="s">
        <v>624</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694"/>
      <c r="AO183" s="666"/>
      <c r="AP183" s="670"/>
      <c r="AQ183" s="671"/>
      <c r="AR183" s="666"/>
      <c r="AS183" s="666"/>
      <c r="AT183" s="674"/>
      <c r="AU183" s="515" t="str">
        <f t="shared" ref="AU183" si="206">IFERROR(IF($D182="□",($AO182/$AK$6),($AO182/$AK$8)),"")</f>
        <v/>
      </c>
      <c r="AV183" s="515" t="str">
        <f t="shared" ref="AV183" si="207">IFERROR(IF($D182="□",($AN182/$AO$6),($AN182/$AO$8)),"")</f>
        <v/>
      </c>
      <c r="AX183" s="515" t="s">
        <v>774</v>
      </c>
      <c r="AY183" s="515" t="s">
        <v>774</v>
      </c>
    </row>
    <row r="184" spans="1:51" s="491" customFormat="1" ht="12" customHeight="1">
      <c r="A184" s="677"/>
      <c r="B184" s="680"/>
      <c r="C184" s="698"/>
      <c r="D184" s="686"/>
      <c r="E184" s="512"/>
      <c r="F184" s="691"/>
      <c r="G184" s="692"/>
      <c r="H184" s="516" t="s">
        <v>625</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695"/>
      <c r="AO184" s="667"/>
      <c r="AP184" s="672"/>
      <c r="AQ184" s="673"/>
      <c r="AR184" s="667"/>
      <c r="AS184" s="667"/>
      <c r="AT184" s="674"/>
      <c r="AU184" s="518"/>
      <c r="AV184" s="518"/>
      <c r="AX184" s="518"/>
      <c r="AY184" s="518"/>
    </row>
    <row r="185" spans="1:51" s="491" customFormat="1" ht="12" customHeight="1">
      <c r="A185" s="675">
        <v>55</v>
      </c>
      <c r="B185" s="678"/>
      <c r="C185" s="696"/>
      <c r="D185" s="684" t="s">
        <v>618</v>
      </c>
      <c r="E185" s="508"/>
      <c r="F185" s="687"/>
      <c r="G185" s="688"/>
      <c r="H185" s="509" t="s">
        <v>619</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693">
        <f t="shared" ref="AN185" si="208">IF(LEFT($AN$1,6)="共同生活援助",SUM(I186:AM186),SUM(I186:AM187))</f>
        <v>0</v>
      </c>
      <c r="AO185" s="665">
        <f>IF($AN$3="４週",AN185/4,AN185/(DAY(EOMONTH($I$21,0))/7))</f>
        <v>0</v>
      </c>
      <c r="AP185" s="668"/>
      <c r="AQ185" s="669"/>
      <c r="AR185" s="665" t="str">
        <f t="shared" ref="AR185" si="209">IF($AN$3="４週",AU186,AV186)</f>
        <v/>
      </c>
      <c r="AS185" s="665"/>
      <c r="AT185" s="674"/>
      <c r="AU185" s="511" t="s">
        <v>620</v>
      </c>
      <c r="AV185" s="511" t="s">
        <v>621</v>
      </c>
      <c r="AX185" s="511" t="s">
        <v>622</v>
      </c>
      <c r="AY185" s="511" t="s">
        <v>623</v>
      </c>
    </row>
    <row r="186" spans="1:51" s="491" customFormat="1" ht="12" customHeight="1">
      <c r="A186" s="676"/>
      <c r="B186" s="679"/>
      <c r="C186" s="697"/>
      <c r="D186" s="685"/>
      <c r="E186" s="512"/>
      <c r="F186" s="689"/>
      <c r="G186" s="690"/>
      <c r="H186" s="513" t="s">
        <v>624</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694"/>
      <c r="AO186" s="666"/>
      <c r="AP186" s="670"/>
      <c r="AQ186" s="671"/>
      <c r="AR186" s="666"/>
      <c r="AS186" s="666"/>
      <c r="AT186" s="674"/>
      <c r="AU186" s="515" t="str">
        <f t="shared" ref="AU186" si="210">IFERROR(IF($D185="□",($AO185/$AK$6),($AO185/$AK$8)),"")</f>
        <v/>
      </c>
      <c r="AV186" s="515" t="str">
        <f t="shared" ref="AV186" si="211">IFERROR(IF($D185="□",($AN185/$AO$6),($AN185/$AO$8)),"")</f>
        <v/>
      </c>
      <c r="AX186" s="515" t="s">
        <v>774</v>
      </c>
      <c r="AY186" s="515" t="s">
        <v>774</v>
      </c>
    </row>
    <row r="187" spans="1:51" s="491" customFormat="1" ht="12" customHeight="1">
      <c r="A187" s="677"/>
      <c r="B187" s="680"/>
      <c r="C187" s="698"/>
      <c r="D187" s="686"/>
      <c r="E187" s="512"/>
      <c r="F187" s="691"/>
      <c r="G187" s="692"/>
      <c r="H187" s="516" t="s">
        <v>625</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695"/>
      <c r="AO187" s="667"/>
      <c r="AP187" s="672"/>
      <c r="AQ187" s="673"/>
      <c r="AR187" s="667"/>
      <c r="AS187" s="667"/>
      <c r="AT187" s="674"/>
      <c r="AU187" s="518"/>
      <c r="AV187" s="518"/>
      <c r="AX187" s="518"/>
      <c r="AY187" s="518"/>
    </row>
    <row r="188" spans="1:51" s="491" customFormat="1" ht="12" customHeight="1">
      <c r="A188" s="675">
        <v>56</v>
      </c>
      <c r="B188" s="678"/>
      <c r="C188" s="696"/>
      <c r="D188" s="684" t="s">
        <v>618</v>
      </c>
      <c r="E188" s="508"/>
      <c r="F188" s="687"/>
      <c r="G188" s="688"/>
      <c r="H188" s="509" t="s">
        <v>619</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693">
        <f t="shared" ref="AN188" si="212">IF(LEFT($AN$1,6)="共同生活援助",SUM(I189:AM189),SUM(I189:AM190))</f>
        <v>0</v>
      </c>
      <c r="AO188" s="665">
        <f>IF($AN$3="４週",AN188/4,AN188/(DAY(EOMONTH($I$21,0))/7))</f>
        <v>0</v>
      </c>
      <c r="AP188" s="668"/>
      <c r="AQ188" s="669"/>
      <c r="AR188" s="665" t="str">
        <f t="shared" ref="AR188" si="213">IF($AN$3="４週",AU189,AV189)</f>
        <v/>
      </c>
      <c r="AS188" s="665"/>
      <c r="AT188" s="674"/>
      <c r="AU188" s="511" t="s">
        <v>620</v>
      </c>
      <c r="AV188" s="511" t="s">
        <v>621</v>
      </c>
      <c r="AX188" s="511" t="s">
        <v>622</v>
      </c>
      <c r="AY188" s="511" t="s">
        <v>623</v>
      </c>
    </row>
    <row r="189" spans="1:51" s="491" customFormat="1" ht="12" customHeight="1">
      <c r="A189" s="676"/>
      <c r="B189" s="679"/>
      <c r="C189" s="697"/>
      <c r="D189" s="685"/>
      <c r="E189" s="512"/>
      <c r="F189" s="689"/>
      <c r="G189" s="690"/>
      <c r="H189" s="513" t="s">
        <v>624</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694"/>
      <c r="AO189" s="666"/>
      <c r="AP189" s="670"/>
      <c r="AQ189" s="671"/>
      <c r="AR189" s="666"/>
      <c r="AS189" s="666"/>
      <c r="AT189" s="674"/>
      <c r="AU189" s="515" t="str">
        <f t="shared" ref="AU189" si="214">IFERROR(IF($D188="□",($AO188/$AK$6),($AO188/$AK$8)),"")</f>
        <v/>
      </c>
      <c r="AV189" s="515" t="str">
        <f t="shared" ref="AV189" si="215">IFERROR(IF($D188="□",($AN188/$AO$6),($AN188/$AO$8)),"")</f>
        <v/>
      </c>
      <c r="AX189" s="515" t="s">
        <v>774</v>
      </c>
      <c r="AY189" s="515" t="s">
        <v>774</v>
      </c>
    </row>
    <row r="190" spans="1:51" s="491" customFormat="1" ht="12" customHeight="1">
      <c r="A190" s="677"/>
      <c r="B190" s="680"/>
      <c r="C190" s="698"/>
      <c r="D190" s="686"/>
      <c r="E190" s="512"/>
      <c r="F190" s="691"/>
      <c r="G190" s="692"/>
      <c r="H190" s="516" t="s">
        <v>625</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695"/>
      <c r="AO190" s="667"/>
      <c r="AP190" s="672"/>
      <c r="AQ190" s="673"/>
      <c r="AR190" s="667"/>
      <c r="AS190" s="667"/>
      <c r="AT190" s="674"/>
      <c r="AU190" s="518"/>
      <c r="AV190" s="518"/>
      <c r="AX190" s="518"/>
      <c r="AY190" s="518"/>
    </row>
    <row r="191" spans="1:51" s="491" customFormat="1" ht="12" customHeight="1">
      <c r="A191" s="675">
        <v>57</v>
      </c>
      <c r="B191" s="678"/>
      <c r="C191" s="696"/>
      <c r="D191" s="684" t="s">
        <v>618</v>
      </c>
      <c r="E191" s="508"/>
      <c r="F191" s="687"/>
      <c r="G191" s="688"/>
      <c r="H191" s="509" t="s">
        <v>619</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693">
        <f t="shared" ref="AN191" si="216">IF(LEFT($AN$1,6)="共同生活援助",SUM(I192:AM192),SUM(I192:AM193))</f>
        <v>0</v>
      </c>
      <c r="AO191" s="665">
        <f>IF($AN$3="４週",AN191/4,AN191/(DAY(EOMONTH($I$21,0))/7))</f>
        <v>0</v>
      </c>
      <c r="AP191" s="668"/>
      <c r="AQ191" s="669"/>
      <c r="AR191" s="665" t="str">
        <f t="shared" ref="AR191" si="217">IF($AN$3="４週",AU192,AV192)</f>
        <v/>
      </c>
      <c r="AS191" s="665"/>
      <c r="AT191" s="674"/>
      <c r="AU191" s="511" t="s">
        <v>620</v>
      </c>
      <c r="AV191" s="511" t="s">
        <v>621</v>
      </c>
      <c r="AX191" s="511" t="s">
        <v>622</v>
      </c>
      <c r="AY191" s="511" t="s">
        <v>623</v>
      </c>
    </row>
    <row r="192" spans="1:51" s="491" customFormat="1" ht="12" customHeight="1">
      <c r="A192" s="676"/>
      <c r="B192" s="679"/>
      <c r="C192" s="697"/>
      <c r="D192" s="685"/>
      <c r="E192" s="512"/>
      <c r="F192" s="689"/>
      <c r="G192" s="690"/>
      <c r="H192" s="513" t="s">
        <v>624</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694"/>
      <c r="AO192" s="666"/>
      <c r="AP192" s="670"/>
      <c r="AQ192" s="671"/>
      <c r="AR192" s="666"/>
      <c r="AS192" s="666"/>
      <c r="AT192" s="674"/>
      <c r="AU192" s="515" t="str">
        <f t="shared" ref="AU192" si="218">IFERROR(IF($D191="□",($AO191/$AK$6),($AO191/$AK$8)),"")</f>
        <v/>
      </c>
      <c r="AV192" s="515" t="str">
        <f t="shared" ref="AV192" si="219">IFERROR(IF($D191="□",($AN191/$AO$6),($AN191/$AO$8)),"")</f>
        <v/>
      </c>
      <c r="AX192" s="515" t="s">
        <v>774</v>
      </c>
      <c r="AY192" s="515" t="s">
        <v>774</v>
      </c>
    </row>
    <row r="193" spans="1:51" s="491" customFormat="1" ht="12" customHeight="1">
      <c r="A193" s="677"/>
      <c r="B193" s="680"/>
      <c r="C193" s="698"/>
      <c r="D193" s="686"/>
      <c r="E193" s="512"/>
      <c r="F193" s="691"/>
      <c r="G193" s="692"/>
      <c r="H193" s="516" t="s">
        <v>625</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695"/>
      <c r="AO193" s="667"/>
      <c r="AP193" s="672"/>
      <c r="AQ193" s="673"/>
      <c r="AR193" s="667"/>
      <c r="AS193" s="667"/>
      <c r="AT193" s="674"/>
      <c r="AU193" s="518"/>
      <c r="AV193" s="518"/>
      <c r="AX193" s="518"/>
      <c r="AY193" s="518"/>
    </row>
    <row r="194" spans="1:51" s="491" customFormat="1" ht="12" customHeight="1">
      <c r="A194" s="675">
        <v>58</v>
      </c>
      <c r="B194" s="678"/>
      <c r="C194" s="696"/>
      <c r="D194" s="684" t="s">
        <v>618</v>
      </c>
      <c r="E194" s="508"/>
      <c r="F194" s="687"/>
      <c r="G194" s="688"/>
      <c r="H194" s="509" t="s">
        <v>619</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693">
        <f t="shared" ref="AN194" si="220">IF(LEFT($AN$1,6)="共同生活援助",SUM(I195:AM195),SUM(I195:AM196))</f>
        <v>0</v>
      </c>
      <c r="AO194" s="665">
        <f>IF($AN$3="４週",AN194/4,AN194/(DAY(EOMONTH($I$21,0))/7))</f>
        <v>0</v>
      </c>
      <c r="AP194" s="668"/>
      <c r="AQ194" s="669"/>
      <c r="AR194" s="665" t="str">
        <f t="shared" ref="AR194" si="221">IF($AN$3="４週",AU195,AV195)</f>
        <v/>
      </c>
      <c r="AS194" s="665"/>
      <c r="AT194" s="674"/>
      <c r="AU194" s="511" t="s">
        <v>620</v>
      </c>
      <c r="AV194" s="511" t="s">
        <v>621</v>
      </c>
      <c r="AX194" s="511" t="s">
        <v>622</v>
      </c>
      <c r="AY194" s="511" t="s">
        <v>623</v>
      </c>
    </row>
    <row r="195" spans="1:51" s="491" customFormat="1" ht="12" customHeight="1">
      <c r="A195" s="676"/>
      <c r="B195" s="679"/>
      <c r="C195" s="697"/>
      <c r="D195" s="685"/>
      <c r="E195" s="512"/>
      <c r="F195" s="689"/>
      <c r="G195" s="690"/>
      <c r="H195" s="513" t="s">
        <v>624</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694"/>
      <c r="AO195" s="666"/>
      <c r="AP195" s="670"/>
      <c r="AQ195" s="671"/>
      <c r="AR195" s="666"/>
      <c r="AS195" s="666"/>
      <c r="AT195" s="674"/>
      <c r="AU195" s="515" t="str">
        <f t="shared" ref="AU195" si="222">IFERROR(IF($D194="□",($AO194/$AK$6),($AO194/$AK$8)),"")</f>
        <v/>
      </c>
      <c r="AV195" s="515" t="str">
        <f t="shared" ref="AV195" si="223">IFERROR(IF($D194="□",($AN194/$AO$6),($AN194/$AO$8)),"")</f>
        <v/>
      </c>
      <c r="AX195" s="515" t="s">
        <v>774</v>
      </c>
      <c r="AY195" s="515" t="s">
        <v>774</v>
      </c>
    </row>
    <row r="196" spans="1:51" s="491" customFormat="1" ht="12" customHeight="1">
      <c r="A196" s="677"/>
      <c r="B196" s="680"/>
      <c r="C196" s="698"/>
      <c r="D196" s="686"/>
      <c r="E196" s="512"/>
      <c r="F196" s="691"/>
      <c r="G196" s="692"/>
      <c r="H196" s="516" t="s">
        <v>625</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695"/>
      <c r="AO196" s="667"/>
      <c r="AP196" s="672"/>
      <c r="AQ196" s="673"/>
      <c r="AR196" s="667"/>
      <c r="AS196" s="667"/>
      <c r="AT196" s="674"/>
      <c r="AU196" s="518"/>
      <c r="AV196" s="518"/>
      <c r="AX196" s="518"/>
      <c r="AY196" s="518"/>
    </row>
    <row r="197" spans="1:51" s="491" customFormat="1" ht="12" customHeight="1">
      <c r="A197" s="675">
        <v>59</v>
      </c>
      <c r="B197" s="678"/>
      <c r="C197" s="696"/>
      <c r="D197" s="684" t="s">
        <v>618</v>
      </c>
      <c r="E197" s="508"/>
      <c r="F197" s="687"/>
      <c r="G197" s="688"/>
      <c r="H197" s="509" t="s">
        <v>619</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693">
        <f t="shared" ref="AN197" si="224">IF(LEFT($AN$1,6)="共同生活援助",SUM(I198:AM198),SUM(I198:AM199))</f>
        <v>0</v>
      </c>
      <c r="AO197" s="665">
        <f>IF($AN$3="４週",AN197/4,AN197/(DAY(EOMONTH($I$21,0))/7))</f>
        <v>0</v>
      </c>
      <c r="AP197" s="668"/>
      <c r="AQ197" s="669"/>
      <c r="AR197" s="665" t="str">
        <f t="shared" ref="AR197" si="225">IF($AN$3="４週",AU198,AV198)</f>
        <v/>
      </c>
      <c r="AS197" s="665"/>
      <c r="AT197" s="674"/>
      <c r="AU197" s="511" t="s">
        <v>620</v>
      </c>
      <c r="AV197" s="511" t="s">
        <v>621</v>
      </c>
      <c r="AX197" s="511" t="s">
        <v>622</v>
      </c>
      <c r="AY197" s="511" t="s">
        <v>623</v>
      </c>
    </row>
    <row r="198" spans="1:51" s="491" customFormat="1" ht="12" customHeight="1">
      <c r="A198" s="676"/>
      <c r="B198" s="679"/>
      <c r="C198" s="697"/>
      <c r="D198" s="685"/>
      <c r="E198" s="512"/>
      <c r="F198" s="689"/>
      <c r="G198" s="690"/>
      <c r="H198" s="513" t="s">
        <v>624</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694"/>
      <c r="AO198" s="666"/>
      <c r="AP198" s="670"/>
      <c r="AQ198" s="671"/>
      <c r="AR198" s="666"/>
      <c r="AS198" s="666"/>
      <c r="AT198" s="674"/>
      <c r="AU198" s="515" t="str">
        <f t="shared" ref="AU198" si="226">IFERROR(IF($D197="□",($AO197/$AK$6),($AO197/$AK$8)),"")</f>
        <v/>
      </c>
      <c r="AV198" s="515" t="str">
        <f t="shared" ref="AV198" si="227">IFERROR(IF($D197="□",($AN197/$AO$6),($AN197/$AO$8)),"")</f>
        <v/>
      </c>
      <c r="AX198" s="515" t="s">
        <v>774</v>
      </c>
      <c r="AY198" s="515" t="s">
        <v>774</v>
      </c>
    </row>
    <row r="199" spans="1:51" s="491" customFormat="1" ht="12" customHeight="1">
      <c r="A199" s="677"/>
      <c r="B199" s="680"/>
      <c r="C199" s="698"/>
      <c r="D199" s="686"/>
      <c r="E199" s="512"/>
      <c r="F199" s="691"/>
      <c r="G199" s="692"/>
      <c r="H199" s="516" t="s">
        <v>625</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695"/>
      <c r="AO199" s="667"/>
      <c r="AP199" s="672"/>
      <c r="AQ199" s="673"/>
      <c r="AR199" s="667"/>
      <c r="AS199" s="667"/>
      <c r="AT199" s="674"/>
      <c r="AU199" s="518"/>
      <c r="AV199" s="518"/>
      <c r="AX199" s="518"/>
      <c r="AY199" s="518"/>
    </row>
    <row r="200" spans="1:51" s="491" customFormat="1" ht="12" customHeight="1">
      <c r="A200" s="675">
        <v>60</v>
      </c>
      <c r="B200" s="678"/>
      <c r="C200" s="696"/>
      <c r="D200" s="684" t="s">
        <v>618</v>
      </c>
      <c r="E200" s="508"/>
      <c r="F200" s="687"/>
      <c r="G200" s="688"/>
      <c r="H200" s="509" t="s">
        <v>619</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693">
        <f t="shared" ref="AN200" si="228">IF(LEFT($AN$1,6)="共同生活援助",SUM(I201:AM201),SUM(I201:AM202))</f>
        <v>0</v>
      </c>
      <c r="AO200" s="665">
        <f>IF($AN$3="４週",AN200/4,AN200/(DAY(EOMONTH($I$21,0))/7))</f>
        <v>0</v>
      </c>
      <c r="AP200" s="668"/>
      <c r="AQ200" s="669"/>
      <c r="AR200" s="665" t="str">
        <f t="shared" ref="AR200" si="229">IF($AN$3="４週",AU201,AV201)</f>
        <v/>
      </c>
      <c r="AS200" s="665"/>
      <c r="AT200" s="674"/>
      <c r="AU200" s="511" t="s">
        <v>620</v>
      </c>
      <c r="AV200" s="511" t="s">
        <v>621</v>
      </c>
      <c r="AX200" s="511" t="s">
        <v>622</v>
      </c>
      <c r="AY200" s="511" t="s">
        <v>623</v>
      </c>
    </row>
    <row r="201" spans="1:51" s="491" customFormat="1" ht="12" customHeight="1">
      <c r="A201" s="676"/>
      <c r="B201" s="679"/>
      <c r="C201" s="697"/>
      <c r="D201" s="685"/>
      <c r="E201" s="512"/>
      <c r="F201" s="689"/>
      <c r="G201" s="690"/>
      <c r="H201" s="513" t="s">
        <v>624</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694"/>
      <c r="AO201" s="666"/>
      <c r="AP201" s="670"/>
      <c r="AQ201" s="671"/>
      <c r="AR201" s="666"/>
      <c r="AS201" s="666"/>
      <c r="AT201" s="674"/>
      <c r="AU201" s="515" t="str">
        <f t="shared" ref="AU201" si="230">IFERROR(IF($D200="□",($AO200/$AK$6),($AO200/$AK$8)),"")</f>
        <v/>
      </c>
      <c r="AV201" s="515" t="str">
        <f t="shared" ref="AV201" si="231">IFERROR(IF($D200="□",($AN200/$AO$6),($AN200/$AO$8)),"")</f>
        <v/>
      </c>
      <c r="AX201" s="515" t="s">
        <v>774</v>
      </c>
      <c r="AY201" s="515" t="s">
        <v>774</v>
      </c>
    </row>
    <row r="202" spans="1:51" s="491" customFormat="1" ht="12" customHeight="1">
      <c r="A202" s="677"/>
      <c r="B202" s="680"/>
      <c r="C202" s="698"/>
      <c r="D202" s="686"/>
      <c r="E202" s="512"/>
      <c r="F202" s="691"/>
      <c r="G202" s="692"/>
      <c r="H202" s="516" t="s">
        <v>625</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695"/>
      <c r="AO202" s="667"/>
      <c r="AP202" s="672"/>
      <c r="AQ202" s="673"/>
      <c r="AR202" s="667"/>
      <c r="AS202" s="667"/>
      <c r="AT202" s="674"/>
      <c r="AU202" s="518"/>
      <c r="AV202" s="518"/>
      <c r="AX202" s="518"/>
      <c r="AY202" s="518"/>
    </row>
    <row r="203" spans="1:51" s="491" customFormat="1" ht="12" customHeight="1">
      <c r="A203" s="675">
        <v>61</v>
      </c>
      <c r="B203" s="678"/>
      <c r="C203" s="696"/>
      <c r="D203" s="684" t="s">
        <v>618</v>
      </c>
      <c r="E203" s="508"/>
      <c r="F203" s="687"/>
      <c r="G203" s="688"/>
      <c r="H203" s="509" t="s">
        <v>619</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693">
        <f t="shared" ref="AN203" si="232">IF(LEFT($AN$1,6)="共同生活援助",SUM(I204:AM204),SUM(I204:AM205))</f>
        <v>0</v>
      </c>
      <c r="AO203" s="665">
        <f>IF($AN$3="４週",AN203/4,AN203/(DAY(EOMONTH($I$21,0))/7))</f>
        <v>0</v>
      </c>
      <c r="AP203" s="668"/>
      <c r="AQ203" s="669"/>
      <c r="AR203" s="665" t="str">
        <f t="shared" ref="AR203" si="233">IF($AN$3="４週",AU204,AV204)</f>
        <v/>
      </c>
      <c r="AS203" s="665"/>
      <c r="AT203" s="674"/>
      <c r="AU203" s="511" t="s">
        <v>620</v>
      </c>
      <c r="AV203" s="511" t="s">
        <v>621</v>
      </c>
      <c r="AX203" s="511" t="s">
        <v>622</v>
      </c>
      <c r="AY203" s="511" t="s">
        <v>623</v>
      </c>
    </row>
    <row r="204" spans="1:51" s="491" customFormat="1" ht="12" customHeight="1">
      <c r="A204" s="676"/>
      <c r="B204" s="679"/>
      <c r="C204" s="697"/>
      <c r="D204" s="685"/>
      <c r="E204" s="512"/>
      <c r="F204" s="689"/>
      <c r="G204" s="690"/>
      <c r="H204" s="513" t="s">
        <v>624</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694"/>
      <c r="AO204" s="666"/>
      <c r="AP204" s="670"/>
      <c r="AQ204" s="671"/>
      <c r="AR204" s="666"/>
      <c r="AS204" s="666"/>
      <c r="AT204" s="674"/>
      <c r="AU204" s="515" t="str">
        <f t="shared" ref="AU204" si="234">IFERROR(IF($D203="□",($AO203/$AK$6),($AO203/$AK$8)),"")</f>
        <v/>
      </c>
      <c r="AV204" s="515" t="str">
        <f t="shared" ref="AV204" si="235">IFERROR(IF($D203="□",($AN203/$AO$6),($AN203/$AO$8)),"")</f>
        <v/>
      </c>
      <c r="AX204" s="515" t="s">
        <v>774</v>
      </c>
      <c r="AY204" s="515" t="s">
        <v>774</v>
      </c>
    </row>
    <row r="205" spans="1:51" s="491" customFormat="1" ht="12" customHeight="1">
      <c r="A205" s="677"/>
      <c r="B205" s="680"/>
      <c r="C205" s="698"/>
      <c r="D205" s="686"/>
      <c r="E205" s="512"/>
      <c r="F205" s="691"/>
      <c r="G205" s="692"/>
      <c r="H205" s="516" t="s">
        <v>625</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695"/>
      <c r="AO205" s="667"/>
      <c r="AP205" s="672"/>
      <c r="AQ205" s="673"/>
      <c r="AR205" s="667"/>
      <c r="AS205" s="667"/>
      <c r="AT205" s="674"/>
      <c r="AU205" s="518"/>
      <c r="AV205" s="518"/>
      <c r="AX205" s="518"/>
      <c r="AY205" s="518"/>
    </row>
    <row r="206" spans="1:51" s="491" customFormat="1" ht="12" customHeight="1">
      <c r="A206" s="675">
        <v>62</v>
      </c>
      <c r="B206" s="678"/>
      <c r="C206" s="696"/>
      <c r="D206" s="684" t="s">
        <v>618</v>
      </c>
      <c r="E206" s="508"/>
      <c r="F206" s="687"/>
      <c r="G206" s="688"/>
      <c r="H206" s="509" t="s">
        <v>619</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693">
        <f t="shared" ref="AN206" si="236">IF(LEFT($AN$1,6)="共同生活援助",SUM(I207:AM207),SUM(I207:AM208))</f>
        <v>0</v>
      </c>
      <c r="AO206" s="665">
        <f>IF($AN$3="４週",AN206/4,AN206/(DAY(EOMONTH($I$21,0))/7))</f>
        <v>0</v>
      </c>
      <c r="AP206" s="668"/>
      <c r="AQ206" s="669"/>
      <c r="AR206" s="665" t="str">
        <f t="shared" ref="AR206" si="237">IF($AN$3="４週",AU207,AV207)</f>
        <v/>
      </c>
      <c r="AS206" s="665"/>
      <c r="AT206" s="674"/>
      <c r="AU206" s="511" t="s">
        <v>620</v>
      </c>
      <c r="AV206" s="511" t="s">
        <v>621</v>
      </c>
      <c r="AX206" s="511" t="s">
        <v>622</v>
      </c>
      <c r="AY206" s="511" t="s">
        <v>623</v>
      </c>
    </row>
    <row r="207" spans="1:51" s="491" customFormat="1" ht="12" customHeight="1">
      <c r="A207" s="676"/>
      <c r="B207" s="679"/>
      <c r="C207" s="697"/>
      <c r="D207" s="685"/>
      <c r="E207" s="512"/>
      <c r="F207" s="689"/>
      <c r="G207" s="690"/>
      <c r="H207" s="513" t="s">
        <v>624</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694"/>
      <c r="AO207" s="666"/>
      <c r="AP207" s="670"/>
      <c r="AQ207" s="671"/>
      <c r="AR207" s="666"/>
      <c r="AS207" s="666"/>
      <c r="AT207" s="674"/>
      <c r="AU207" s="515" t="str">
        <f t="shared" ref="AU207" si="238">IFERROR(IF($D206="□",($AO206/$AK$6),($AO206/$AK$8)),"")</f>
        <v/>
      </c>
      <c r="AV207" s="515" t="str">
        <f t="shared" ref="AV207" si="239">IFERROR(IF($D206="□",($AN206/$AO$6),($AN206/$AO$8)),"")</f>
        <v/>
      </c>
      <c r="AX207" s="515" t="s">
        <v>774</v>
      </c>
      <c r="AY207" s="515" t="s">
        <v>774</v>
      </c>
    </row>
    <row r="208" spans="1:51" s="491" customFormat="1" ht="12" customHeight="1">
      <c r="A208" s="677"/>
      <c r="B208" s="680"/>
      <c r="C208" s="698"/>
      <c r="D208" s="686"/>
      <c r="E208" s="512"/>
      <c r="F208" s="691"/>
      <c r="G208" s="692"/>
      <c r="H208" s="516" t="s">
        <v>625</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695"/>
      <c r="AO208" s="667"/>
      <c r="AP208" s="672"/>
      <c r="AQ208" s="673"/>
      <c r="AR208" s="667"/>
      <c r="AS208" s="667"/>
      <c r="AT208" s="674"/>
      <c r="AU208" s="518"/>
      <c r="AV208" s="518"/>
      <c r="AX208" s="518"/>
      <c r="AY208" s="518"/>
    </row>
    <row r="209" spans="1:51" s="491" customFormat="1" ht="12" customHeight="1">
      <c r="A209" s="675">
        <v>63</v>
      </c>
      <c r="B209" s="678"/>
      <c r="C209" s="696"/>
      <c r="D209" s="684" t="s">
        <v>618</v>
      </c>
      <c r="E209" s="508"/>
      <c r="F209" s="687"/>
      <c r="G209" s="688"/>
      <c r="H209" s="509" t="s">
        <v>619</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693">
        <f t="shared" ref="AN209" si="240">IF(LEFT($AN$1,6)="共同生活援助",SUM(I210:AM210),SUM(I210:AM211))</f>
        <v>0</v>
      </c>
      <c r="AO209" s="665">
        <f>IF($AN$3="４週",AN209/4,AN209/(DAY(EOMONTH($I$21,0))/7))</f>
        <v>0</v>
      </c>
      <c r="AP209" s="668"/>
      <c r="AQ209" s="669"/>
      <c r="AR209" s="665" t="str">
        <f t="shared" ref="AR209" si="241">IF($AN$3="４週",AU210,AV210)</f>
        <v/>
      </c>
      <c r="AS209" s="665"/>
      <c r="AT209" s="674"/>
      <c r="AU209" s="511" t="s">
        <v>620</v>
      </c>
      <c r="AV209" s="511" t="s">
        <v>621</v>
      </c>
      <c r="AX209" s="511" t="s">
        <v>622</v>
      </c>
      <c r="AY209" s="511" t="s">
        <v>623</v>
      </c>
    </row>
    <row r="210" spans="1:51" s="491" customFormat="1" ht="12" customHeight="1">
      <c r="A210" s="676"/>
      <c r="B210" s="679"/>
      <c r="C210" s="697"/>
      <c r="D210" s="685"/>
      <c r="E210" s="512"/>
      <c r="F210" s="689"/>
      <c r="G210" s="690"/>
      <c r="H210" s="513" t="s">
        <v>624</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694"/>
      <c r="AO210" s="666"/>
      <c r="AP210" s="670"/>
      <c r="AQ210" s="671"/>
      <c r="AR210" s="666"/>
      <c r="AS210" s="666"/>
      <c r="AT210" s="674"/>
      <c r="AU210" s="515" t="str">
        <f t="shared" ref="AU210" si="242">IFERROR(IF($D209="□",($AO209/$AK$6),($AO209/$AK$8)),"")</f>
        <v/>
      </c>
      <c r="AV210" s="515" t="str">
        <f t="shared" ref="AV210" si="243">IFERROR(IF($D209="□",($AN209/$AO$6),($AN209/$AO$8)),"")</f>
        <v/>
      </c>
      <c r="AX210" s="515" t="s">
        <v>774</v>
      </c>
      <c r="AY210" s="515" t="s">
        <v>774</v>
      </c>
    </row>
    <row r="211" spans="1:51" s="491" customFormat="1" ht="12" customHeight="1">
      <c r="A211" s="677"/>
      <c r="B211" s="680"/>
      <c r="C211" s="698"/>
      <c r="D211" s="686"/>
      <c r="E211" s="512"/>
      <c r="F211" s="691"/>
      <c r="G211" s="692"/>
      <c r="H211" s="516" t="s">
        <v>625</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695"/>
      <c r="AO211" s="667"/>
      <c r="AP211" s="672"/>
      <c r="AQ211" s="673"/>
      <c r="AR211" s="667"/>
      <c r="AS211" s="667"/>
      <c r="AT211" s="674"/>
      <c r="AU211" s="518"/>
      <c r="AV211" s="518"/>
      <c r="AX211" s="518"/>
      <c r="AY211" s="518"/>
    </row>
    <row r="212" spans="1:51" s="491" customFormat="1" ht="12" customHeight="1">
      <c r="A212" s="675">
        <v>64</v>
      </c>
      <c r="B212" s="678"/>
      <c r="C212" s="696"/>
      <c r="D212" s="684" t="s">
        <v>618</v>
      </c>
      <c r="E212" s="508"/>
      <c r="F212" s="687"/>
      <c r="G212" s="688"/>
      <c r="H212" s="509" t="s">
        <v>619</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693">
        <f t="shared" ref="AN212" si="244">IF(LEFT($AN$1,6)="共同生活援助",SUM(I213:AM213),SUM(I213:AM214))</f>
        <v>0</v>
      </c>
      <c r="AO212" s="665">
        <f>IF($AN$3="４週",AN212/4,AN212/(DAY(EOMONTH($I$21,0))/7))</f>
        <v>0</v>
      </c>
      <c r="AP212" s="668"/>
      <c r="AQ212" s="669"/>
      <c r="AR212" s="665" t="str">
        <f t="shared" ref="AR212" si="245">IF($AN$3="４週",AU213,AV213)</f>
        <v/>
      </c>
      <c r="AS212" s="665"/>
      <c r="AT212" s="674"/>
      <c r="AU212" s="511" t="s">
        <v>620</v>
      </c>
      <c r="AV212" s="511" t="s">
        <v>621</v>
      </c>
      <c r="AX212" s="511" t="s">
        <v>622</v>
      </c>
      <c r="AY212" s="511" t="s">
        <v>623</v>
      </c>
    </row>
    <row r="213" spans="1:51" s="491" customFormat="1" ht="12" customHeight="1">
      <c r="A213" s="676"/>
      <c r="B213" s="679"/>
      <c r="C213" s="697"/>
      <c r="D213" s="685"/>
      <c r="E213" s="512"/>
      <c r="F213" s="689"/>
      <c r="G213" s="690"/>
      <c r="H213" s="513" t="s">
        <v>624</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694"/>
      <c r="AO213" s="666"/>
      <c r="AP213" s="670"/>
      <c r="AQ213" s="671"/>
      <c r="AR213" s="666"/>
      <c r="AS213" s="666"/>
      <c r="AT213" s="674"/>
      <c r="AU213" s="515" t="str">
        <f t="shared" ref="AU213" si="246">IFERROR(IF($D212="□",($AO212/$AK$6),($AO212/$AK$8)),"")</f>
        <v/>
      </c>
      <c r="AV213" s="515" t="str">
        <f t="shared" ref="AV213" si="247">IFERROR(IF($D212="□",($AN212/$AO$6),($AN212/$AO$8)),"")</f>
        <v/>
      </c>
      <c r="AX213" s="515" t="s">
        <v>774</v>
      </c>
      <c r="AY213" s="515" t="s">
        <v>774</v>
      </c>
    </row>
    <row r="214" spans="1:51" s="491" customFormat="1" ht="12" customHeight="1">
      <c r="A214" s="677"/>
      <c r="B214" s="680"/>
      <c r="C214" s="698"/>
      <c r="D214" s="686"/>
      <c r="E214" s="512"/>
      <c r="F214" s="691"/>
      <c r="G214" s="692"/>
      <c r="H214" s="516" t="s">
        <v>625</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695"/>
      <c r="AO214" s="667"/>
      <c r="AP214" s="672"/>
      <c r="AQ214" s="673"/>
      <c r="AR214" s="667"/>
      <c r="AS214" s="667"/>
      <c r="AT214" s="674"/>
      <c r="AU214" s="518"/>
      <c r="AV214" s="518"/>
      <c r="AX214" s="518"/>
      <c r="AY214" s="518"/>
    </row>
    <row r="215" spans="1:51" s="491" customFormat="1" ht="12" customHeight="1">
      <c r="A215" s="675">
        <v>65</v>
      </c>
      <c r="B215" s="678"/>
      <c r="C215" s="696"/>
      <c r="D215" s="684" t="s">
        <v>618</v>
      </c>
      <c r="E215" s="508"/>
      <c r="F215" s="687"/>
      <c r="G215" s="688"/>
      <c r="H215" s="509" t="s">
        <v>619</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693">
        <f t="shared" ref="AN215" si="248">IF(LEFT($AN$1,6)="共同生活援助",SUM(I216:AM216),SUM(I216:AM217))</f>
        <v>0</v>
      </c>
      <c r="AO215" s="665">
        <f>IF($AN$3="４週",AN215/4,AN215/(DAY(EOMONTH($I$21,0))/7))</f>
        <v>0</v>
      </c>
      <c r="AP215" s="668"/>
      <c r="AQ215" s="669"/>
      <c r="AR215" s="665" t="str">
        <f t="shared" ref="AR215" si="249">IF($AN$3="４週",AU216,AV216)</f>
        <v/>
      </c>
      <c r="AS215" s="665"/>
      <c r="AT215" s="674"/>
      <c r="AU215" s="511" t="s">
        <v>620</v>
      </c>
      <c r="AV215" s="511" t="s">
        <v>621</v>
      </c>
      <c r="AX215" s="511" t="s">
        <v>622</v>
      </c>
      <c r="AY215" s="511" t="s">
        <v>623</v>
      </c>
    </row>
    <row r="216" spans="1:51" s="491" customFormat="1" ht="12" customHeight="1">
      <c r="A216" s="676"/>
      <c r="B216" s="679"/>
      <c r="C216" s="697"/>
      <c r="D216" s="685"/>
      <c r="E216" s="512"/>
      <c r="F216" s="689"/>
      <c r="G216" s="690"/>
      <c r="H216" s="513" t="s">
        <v>624</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694"/>
      <c r="AO216" s="666"/>
      <c r="AP216" s="670"/>
      <c r="AQ216" s="671"/>
      <c r="AR216" s="666"/>
      <c r="AS216" s="666"/>
      <c r="AT216" s="674"/>
      <c r="AU216" s="515" t="str">
        <f t="shared" ref="AU216" si="250">IFERROR(IF($D215="□",($AO215/$AK$6),($AO215/$AK$8)),"")</f>
        <v/>
      </c>
      <c r="AV216" s="515" t="str">
        <f t="shared" ref="AV216" si="251">IFERROR(IF($D215="□",($AN215/$AO$6),($AN215/$AO$8)),"")</f>
        <v/>
      </c>
      <c r="AX216" s="515" t="s">
        <v>774</v>
      </c>
      <c r="AY216" s="515" t="s">
        <v>774</v>
      </c>
    </row>
    <row r="217" spans="1:51" s="491" customFormat="1" ht="12" customHeight="1">
      <c r="A217" s="677"/>
      <c r="B217" s="680"/>
      <c r="C217" s="698"/>
      <c r="D217" s="686"/>
      <c r="E217" s="512"/>
      <c r="F217" s="691"/>
      <c r="G217" s="692"/>
      <c r="H217" s="516" t="s">
        <v>625</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695"/>
      <c r="AO217" s="667"/>
      <c r="AP217" s="672"/>
      <c r="AQ217" s="673"/>
      <c r="AR217" s="667"/>
      <c r="AS217" s="667"/>
      <c r="AT217" s="674"/>
      <c r="AU217" s="518"/>
      <c r="AV217" s="518"/>
      <c r="AX217" s="518"/>
      <c r="AY217" s="518"/>
    </row>
    <row r="218" spans="1:51" s="491" customFormat="1" ht="12" customHeight="1">
      <c r="A218" s="675">
        <v>66</v>
      </c>
      <c r="B218" s="678"/>
      <c r="C218" s="696"/>
      <c r="D218" s="684" t="s">
        <v>618</v>
      </c>
      <c r="E218" s="508"/>
      <c r="F218" s="687"/>
      <c r="G218" s="688"/>
      <c r="H218" s="509" t="s">
        <v>619</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693">
        <f t="shared" ref="AN218" si="252">IF(LEFT($AN$1,6)="共同生活援助",SUM(I219:AM219),SUM(I219:AM220))</f>
        <v>0</v>
      </c>
      <c r="AO218" s="665">
        <f>IF($AN$3="４週",AN218/4,AN218/(DAY(EOMONTH($I$21,0))/7))</f>
        <v>0</v>
      </c>
      <c r="AP218" s="668"/>
      <c r="AQ218" s="669"/>
      <c r="AR218" s="665" t="str">
        <f t="shared" ref="AR218" si="253">IF($AN$3="４週",AU219,AV219)</f>
        <v/>
      </c>
      <c r="AS218" s="665"/>
      <c r="AT218" s="674"/>
      <c r="AU218" s="511" t="s">
        <v>620</v>
      </c>
      <c r="AV218" s="511" t="s">
        <v>621</v>
      </c>
      <c r="AX218" s="511" t="s">
        <v>622</v>
      </c>
      <c r="AY218" s="511" t="s">
        <v>623</v>
      </c>
    </row>
    <row r="219" spans="1:51" s="491" customFormat="1" ht="12" customHeight="1">
      <c r="A219" s="676"/>
      <c r="B219" s="679"/>
      <c r="C219" s="697"/>
      <c r="D219" s="685"/>
      <c r="E219" s="512"/>
      <c r="F219" s="689"/>
      <c r="G219" s="690"/>
      <c r="H219" s="513" t="s">
        <v>624</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694"/>
      <c r="AO219" s="666"/>
      <c r="AP219" s="670"/>
      <c r="AQ219" s="671"/>
      <c r="AR219" s="666"/>
      <c r="AS219" s="666"/>
      <c r="AT219" s="674"/>
      <c r="AU219" s="515" t="str">
        <f t="shared" ref="AU219" si="254">IFERROR(IF($D218="□",($AO218/$AK$6),($AO218/$AK$8)),"")</f>
        <v/>
      </c>
      <c r="AV219" s="515" t="str">
        <f t="shared" ref="AV219" si="255">IFERROR(IF($D218="□",($AN218/$AO$6),($AN218/$AO$8)),"")</f>
        <v/>
      </c>
      <c r="AX219" s="515" t="s">
        <v>774</v>
      </c>
      <c r="AY219" s="515" t="s">
        <v>774</v>
      </c>
    </row>
    <row r="220" spans="1:51" s="491" customFormat="1" ht="12" customHeight="1">
      <c r="A220" s="677"/>
      <c r="B220" s="680"/>
      <c r="C220" s="698"/>
      <c r="D220" s="686"/>
      <c r="E220" s="512"/>
      <c r="F220" s="691"/>
      <c r="G220" s="692"/>
      <c r="H220" s="516" t="s">
        <v>625</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695"/>
      <c r="AO220" s="667"/>
      <c r="AP220" s="672"/>
      <c r="AQ220" s="673"/>
      <c r="AR220" s="667"/>
      <c r="AS220" s="667"/>
      <c r="AT220" s="674"/>
      <c r="AU220" s="518"/>
      <c r="AV220" s="518"/>
      <c r="AX220" s="518"/>
      <c r="AY220" s="518"/>
    </row>
    <row r="221" spans="1:51" s="491" customFormat="1" ht="12" customHeight="1">
      <c r="A221" s="675">
        <v>67</v>
      </c>
      <c r="B221" s="678"/>
      <c r="C221" s="696"/>
      <c r="D221" s="684" t="s">
        <v>618</v>
      </c>
      <c r="E221" s="508"/>
      <c r="F221" s="687"/>
      <c r="G221" s="688"/>
      <c r="H221" s="509" t="s">
        <v>619</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693">
        <f t="shared" ref="AN221" si="256">IF(LEFT($AN$1,6)="共同生活援助",SUM(I222:AM222),SUM(I222:AM223))</f>
        <v>0</v>
      </c>
      <c r="AO221" s="665">
        <f>IF($AN$3="４週",AN221/4,AN221/(DAY(EOMONTH($I$21,0))/7))</f>
        <v>0</v>
      </c>
      <c r="AP221" s="668"/>
      <c r="AQ221" s="669"/>
      <c r="AR221" s="665" t="str">
        <f t="shared" ref="AR221" si="257">IF($AN$3="４週",AU222,AV222)</f>
        <v/>
      </c>
      <c r="AS221" s="665"/>
      <c r="AT221" s="674"/>
      <c r="AU221" s="511" t="s">
        <v>620</v>
      </c>
      <c r="AV221" s="511" t="s">
        <v>621</v>
      </c>
      <c r="AX221" s="511" t="s">
        <v>622</v>
      </c>
      <c r="AY221" s="511" t="s">
        <v>623</v>
      </c>
    </row>
    <row r="222" spans="1:51" s="491" customFormat="1" ht="12" customHeight="1">
      <c r="A222" s="676"/>
      <c r="B222" s="679"/>
      <c r="C222" s="697"/>
      <c r="D222" s="685"/>
      <c r="E222" s="512"/>
      <c r="F222" s="689"/>
      <c r="G222" s="690"/>
      <c r="H222" s="513" t="s">
        <v>624</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694"/>
      <c r="AO222" s="666"/>
      <c r="AP222" s="670"/>
      <c r="AQ222" s="671"/>
      <c r="AR222" s="666"/>
      <c r="AS222" s="666"/>
      <c r="AT222" s="674"/>
      <c r="AU222" s="515" t="str">
        <f t="shared" ref="AU222" si="258">IFERROR(IF($D221="□",($AO221/$AK$6),($AO221/$AK$8)),"")</f>
        <v/>
      </c>
      <c r="AV222" s="515" t="str">
        <f t="shared" ref="AV222" si="259">IFERROR(IF($D221="□",($AN221/$AO$6),($AN221/$AO$8)),"")</f>
        <v/>
      </c>
      <c r="AX222" s="515" t="s">
        <v>774</v>
      </c>
      <c r="AY222" s="515" t="s">
        <v>774</v>
      </c>
    </row>
    <row r="223" spans="1:51" s="491" customFormat="1" ht="12" customHeight="1">
      <c r="A223" s="677"/>
      <c r="B223" s="680"/>
      <c r="C223" s="698"/>
      <c r="D223" s="686"/>
      <c r="E223" s="512"/>
      <c r="F223" s="691"/>
      <c r="G223" s="692"/>
      <c r="H223" s="516" t="s">
        <v>625</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695"/>
      <c r="AO223" s="667"/>
      <c r="AP223" s="672"/>
      <c r="AQ223" s="673"/>
      <c r="AR223" s="667"/>
      <c r="AS223" s="667"/>
      <c r="AT223" s="674"/>
      <c r="AU223" s="518"/>
      <c r="AV223" s="518"/>
      <c r="AX223" s="518"/>
      <c r="AY223" s="518"/>
    </row>
    <row r="224" spans="1:51" s="491" customFormat="1" ht="12" customHeight="1">
      <c r="A224" s="675">
        <v>68</v>
      </c>
      <c r="B224" s="678"/>
      <c r="C224" s="681"/>
      <c r="D224" s="684" t="s">
        <v>618</v>
      </c>
      <c r="E224" s="508"/>
      <c r="F224" s="687"/>
      <c r="G224" s="688"/>
      <c r="H224" s="509" t="s">
        <v>619</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693">
        <f t="shared" ref="AN224" si="260">IF(LEFT($AN$1,6)="共同生活援助",SUM(I225:AM225),SUM(I225:AM226))</f>
        <v>0</v>
      </c>
      <c r="AO224" s="665">
        <f>IF($AN$3="４週",AN224/4,AN224/(DAY(EOMONTH($I$21,0))/7))</f>
        <v>0</v>
      </c>
      <c r="AP224" s="668"/>
      <c r="AQ224" s="669"/>
      <c r="AR224" s="665" t="str">
        <f t="shared" ref="AR224" si="261">IF($AN$3="４週",AU225,AV225)</f>
        <v/>
      </c>
      <c r="AS224" s="665"/>
      <c r="AT224" s="674"/>
      <c r="AU224" s="511" t="s">
        <v>620</v>
      </c>
      <c r="AV224" s="511" t="s">
        <v>621</v>
      </c>
      <c r="AX224" s="511" t="s">
        <v>622</v>
      </c>
      <c r="AY224" s="511" t="s">
        <v>623</v>
      </c>
    </row>
    <row r="225" spans="1:51" s="491" customFormat="1" ht="12" customHeight="1">
      <c r="A225" s="676"/>
      <c r="B225" s="679"/>
      <c r="C225" s="682"/>
      <c r="D225" s="685"/>
      <c r="E225" s="512"/>
      <c r="F225" s="689"/>
      <c r="G225" s="690"/>
      <c r="H225" s="513" t="s">
        <v>624</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694"/>
      <c r="AO225" s="666"/>
      <c r="AP225" s="670"/>
      <c r="AQ225" s="671"/>
      <c r="AR225" s="666"/>
      <c r="AS225" s="666"/>
      <c r="AT225" s="674"/>
      <c r="AU225" s="515" t="str">
        <f t="shared" ref="AU225" si="262">IFERROR(IF($D224="□",($AO224/$AK$6),($AO224/$AK$8)),"")</f>
        <v/>
      </c>
      <c r="AV225" s="515" t="str">
        <f t="shared" ref="AV225" si="263">IFERROR(IF($D224="□",($AN224/$AO$6),($AN224/$AO$8)),"")</f>
        <v/>
      </c>
      <c r="AX225" s="515" t="s">
        <v>774</v>
      </c>
      <c r="AY225" s="515" t="s">
        <v>774</v>
      </c>
    </row>
    <row r="226" spans="1:51" s="491" customFormat="1" ht="12" customHeight="1">
      <c r="A226" s="677"/>
      <c r="B226" s="680"/>
      <c r="C226" s="683"/>
      <c r="D226" s="686"/>
      <c r="E226" s="512"/>
      <c r="F226" s="691"/>
      <c r="G226" s="692"/>
      <c r="H226" s="516" t="s">
        <v>625</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695"/>
      <c r="AO226" s="667"/>
      <c r="AP226" s="672"/>
      <c r="AQ226" s="673"/>
      <c r="AR226" s="667"/>
      <c r="AS226" s="667"/>
      <c r="AT226" s="674"/>
      <c r="AU226" s="518"/>
      <c r="AV226" s="518"/>
      <c r="AX226" s="518"/>
      <c r="AY226" s="518"/>
    </row>
    <row r="227" spans="1:51" s="491" customFormat="1" ht="12" customHeight="1">
      <c r="A227" s="675">
        <v>69</v>
      </c>
      <c r="B227" s="678"/>
      <c r="C227" s="696"/>
      <c r="D227" s="684" t="s">
        <v>618</v>
      </c>
      <c r="E227" s="508"/>
      <c r="F227" s="687"/>
      <c r="G227" s="688"/>
      <c r="H227" s="509" t="s">
        <v>619</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693">
        <f t="shared" ref="AN227" si="264">IF(LEFT($AN$1,6)="共同生活援助",SUM(I228:AM228),SUM(I228:AM229))</f>
        <v>0</v>
      </c>
      <c r="AO227" s="665">
        <f>IF($AN$3="４週",AN227/4,AN227/(DAY(EOMONTH($I$21,0))/7))</f>
        <v>0</v>
      </c>
      <c r="AP227" s="668"/>
      <c r="AQ227" s="669"/>
      <c r="AR227" s="665" t="str">
        <f t="shared" ref="AR227" si="265">IF($AN$3="４週",AU228,AV228)</f>
        <v/>
      </c>
      <c r="AS227" s="665"/>
      <c r="AT227" s="674"/>
      <c r="AU227" s="511" t="s">
        <v>620</v>
      </c>
      <c r="AV227" s="511" t="s">
        <v>621</v>
      </c>
      <c r="AX227" s="511" t="s">
        <v>622</v>
      </c>
      <c r="AY227" s="511" t="s">
        <v>623</v>
      </c>
    </row>
    <row r="228" spans="1:51" s="491" customFormat="1" ht="12" customHeight="1">
      <c r="A228" s="676"/>
      <c r="B228" s="679"/>
      <c r="C228" s="697"/>
      <c r="D228" s="685"/>
      <c r="E228" s="512"/>
      <c r="F228" s="689"/>
      <c r="G228" s="690"/>
      <c r="H228" s="513" t="s">
        <v>624</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694"/>
      <c r="AO228" s="666"/>
      <c r="AP228" s="670"/>
      <c r="AQ228" s="671"/>
      <c r="AR228" s="666"/>
      <c r="AS228" s="666"/>
      <c r="AT228" s="674"/>
      <c r="AU228" s="515" t="str">
        <f t="shared" ref="AU228" si="266">IFERROR(IF($D227="□",($AO227/$AK$6),($AO227/$AK$8)),"")</f>
        <v/>
      </c>
      <c r="AV228" s="515" t="str">
        <f t="shared" ref="AV228" si="267">IFERROR(IF($D227="□",($AN227/$AO$6),($AN227/$AO$8)),"")</f>
        <v/>
      </c>
      <c r="AX228" s="515" t="s">
        <v>774</v>
      </c>
      <c r="AY228" s="515" t="s">
        <v>774</v>
      </c>
    </row>
    <row r="229" spans="1:51" s="491" customFormat="1" ht="12" customHeight="1">
      <c r="A229" s="677"/>
      <c r="B229" s="680"/>
      <c r="C229" s="698"/>
      <c r="D229" s="686"/>
      <c r="E229" s="512"/>
      <c r="F229" s="691"/>
      <c r="G229" s="692"/>
      <c r="H229" s="516" t="s">
        <v>625</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695"/>
      <c r="AO229" s="667"/>
      <c r="AP229" s="672"/>
      <c r="AQ229" s="673"/>
      <c r="AR229" s="667"/>
      <c r="AS229" s="667"/>
      <c r="AT229" s="674"/>
      <c r="AU229" s="518"/>
      <c r="AV229" s="518"/>
      <c r="AX229" s="518"/>
      <c r="AY229" s="518"/>
    </row>
    <row r="230" spans="1:51" s="491" customFormat="1" ht="12" customHeight="1">
      <c r="A230" s="675">
        <v>70</v>
      </c>
      <c r="B230" s="678"/>
      <c r="C230" s="696"/>
      <c r="D230" s="684" t="s">
        <v>618</v>
      </c>
      <c r="E230" s="508"/>
      <c r="F230" s="687"/>
      <c r="G230" s="688"/>
      <c r="H230" s="509" t="s">
        <v>619</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693">
        <f t="shared" ref="AN230" si="268">IF(LEFT($AN$1,6)="共同生活援助",SUM(I231:AM231),SUM(I231:AM232))</f>
        <v>0</v>
      </c>
      <c r="AO230" s="665">
        <f>IF($AN$3="４週",AN230/4,AN230/(DAY(EOMONTH($I$21,0))/7))</f>
        <v>0</v>
      </c>
      <c r="AP230" s="668"/>
      <c r="AQ230" s="669"/>
      <c r="AR230" s="665" t="str">
        <f t="shared" ref="AR230" si="269">IF($AN$3="４週",AU231,AV231)</f>
        <v/>
      </c>
      <c r="AS230" s="665"/>
      <c r="AT230" s="674"/>
      <c r="AU230" s="511" t="s">
        <v>620</v>
      </c>
      <c r="AV230" s="511" t="s">
        <v>621</v>
      </c>
      <c r="AX230" s="511" t="s">
        <v>622</v>
      </c>
      <c r="AY230" s="511" t="s">
        <v>623</v>
      </c>
    </row>
    <row r="231" spans="1:51" s="491" customFormat="1" ht="12" customHeight="1">
      <c r="A231" s="676"/>
      <c r="B231" s="679"/>
      <c r="C231" s="697"/>
      <c r="D231" s="685"/>
      <c r="E231" s="512"/>
      <c r="F231" s="689"/>
      <c r="G231" s="690"/>
      <c r="H231" s="513" t="s">
        <v>624</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694"/>
      <c r="AO231" s="666"/>
      <c r="AP231" s="670"/>
      <c r="AQ231" s="671"/>
      <c r="AR231" s="666"/>
      <c r="AS231" s="666"/>
      <c r="AT231" s="674"/>
      <c r="AU231" s="515" t="str">
        <f t="shared" ref="AU231" si="270">IFERROR(IF($D230="□",($AO230/$AK$6),($AO230/$AK$8)),"")</f>
        <v/>
      </c>
      <c r="AV231" s="515" t="str">
        <f t="shared" ref="AV231" si="271">IFERROR(IF($D230="□",($AN230/$AO$6),($AN230/$AO$8)),"")</f>
        <v/>
      </c>
      <c r="AX231" s="515" t="s">
        <v>774</v>
      </c>
      <c r="AY231" s="515" t="s">
        <v>774</v>
      </c>
    </row>
    <row r="232" spans="1:51" s="491" customFormat="1" ht="12" customHeight="1">
      <c r="A232" s="677"/>
      <c r="B232" s="680"/>
      <c r="C232" s="698"/>
      <c r="D232" s="686"/>
      <c r="E232" s="512"/>
      <c r="F232" s="691"/>
      <c r="G232" s="692"/>
      <c r="H232" s="516" t="s">
        <v>625</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695"/>
      <c r="AO232" s="667"/>
      <c r="AP232" s="672"/>
      <c r="AQ232" s="673"/>
      <c r="AR232" s="667"/>
      <c r="AS232" s="667"/>
      <c r="AT232" s="674"/>
      <c r="AU232" s="518"/>
      <c r="AV232" s="518"/>
      <c r="AX232" s="518"/>
      <c r="AY232" s="518"/>
    </row>
    <row r="233" spans="1:51" s="491" customFormat="1" ht="12" customHeight="1">
      <c r="A233" s="675">
        <v>71</v>
      </c>
      <c r="B233" s="678"/>
      <c r="C233" s="696"/>
      <c r="D233" s="684" t="s">
        <v>618</v>
      </c>
      <c r="E233" s="508"/>
      <c r="F233" s="687"/>
      <c r="G233" s="688"/>
      <c r="H233" s="509" t="s">
        <v>619</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693">
        <f t="shared" ref="AN233" si="272">IF(LEFT($AN$1,6)="共同生活援助",SUM(I234:AM234),SUM(I234:AM235))</f>
        <v>0</v>
      </c>
      <c r="AO233" s="665">
        <f>IF($AN$3="４週",AN233/4,AN233/(DAY(EOMONTH($I$21,0))/7))</f>
        <v>0</v>
      </c>
      <c r="AP233" s="668"/>
      <c r="AQ233" s="669"/>
      <c r="AR233" s="665" t="str">
        <f t="shared" ref="AR233" si="273">IF($AN$3="４週",AU234,AV234)</f>
        <v/>
      </c>
      <c r="AS233" s="665"/>
      <c r="AT233" s="674"/>
      <c r="AU233" s="511" t="s">
        <v>620</v>
      </c>
      <c r="AV233" s="511" t="s">
        <v>621</v>
      </c>
      <c r="AX233" s="511" t="s">
        <v>622</v>
      </c>
      <c r="AY233" s="511" t="s">
        <v>623</v>
      </c>
    </row>
    <row r="234" spans="1:51" s="491" customFormat="1" ht="12" customHeight="1">
      <c r="A234" s="676"/>
      <c r="B234" s="679"/>
      <c r="C234" s="697"/>
      <c r="D234" s="685"/>
      <c r="E234" s="512"/>
      <c r="F234" s="689"/>
      <c r="G234" s="690"/>
      <c r="H234" s="513" t="s">
        <v>624</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694"/>
      <c r="AO234" s="666"/>
      <c r="AP234" s="670"/>
      <c r="AQ234" s="671"/>
      <c r="AR234" s="666"/>
      <c r="AS234" s="666"/>
      <c r="AT234" s="674"/>
      <c r="AU234" s="515" t="str">
        <f t="shared" ref="AU234" si="274">IFERROR(IF($D233="□",($AO233/$AK$6),($AO233/$AK$8)),"")</f>
        <v/>
      </c>
      <c r="AV234" s="515" t="str">
        <f t="shared" ref="AV234" si="275">IFERROR(IF($D233="□",($AN233/$AO$6),($AN233/$AO$8)),"")</f>
        <v/>
      </c>
      <c r="AX234" s="515" t="s">
        <v>774</v>
      </c>
      <c r="AY234" s="515" t="s">
        <v>774</v>
      </c>
    </row>
    <row r="235" spans="1:51" s="491" customFormat="1" ht="12" customHeight="1">
      <c r="A235" s="677"/>
      <c r="B235" s="680"/>
      <c r="C235" s="698"/>
      <c r="D235" s="686"/>
      <c r="E235" s="512"/>
      <c r="F235" s="691"/>
      <c r="G235" s="692"/>
      <c r="H235" s="516" t="s">
        <v>625</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695"/>
      <c r="AO235" s="667"/>
      <c r="AP235" s="672"/>
      <c r="AQ235" s="673"/>
      <c r="AR235" s="667"/>
      <c r="AS235" s="667"/>
      <c r="AT235" s="674"/>
      <c r="AU235" s="518"/>
      <c r="AV235" s="518"/>
      <c r="AX235" s="518"/>
      <c r="AY235" s="518"/>
    </row>
    <row r="236" spans="1:51" s="491" customFormat="1" ht="12" customHeight="1">
      <c r="A236" s="675">
        <v>72</v>
      </c>
      <c r="B236" s="678"/>
      <c r="C236" s="696"/>
      <c r="D236" s="684" t="s">
        <v>618</v>
      </c>
      <c r="E236" s="508"/>
      <c r="F236" s="687"/>
      <c r="G236" s="688"/>
      <c r="H236" s="509" t="s">
        <v>619</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693">
        <f t="shared" ref="AN236" si="276">IF(LEFT($AN$1,6)="共同生活援助",SUM(I237:AM237),SUM(I237:AM238))</f>
        <v>0</v>
      </c>
      <c r="AO236" s="665">
        <f>IF($AN$3="４週",AN236/4,AN236/(DAY(EOMONTH($I$21,0))/7))</f>
        <v>0</v>
      </c>
      <c r="AP236" s="668"/>
      <c r="AQ236" s="669"/>
      <c r="AR236" s="665" t="str">
        <f t="shared" ref="AR236" si="277">IF($AN$3="４週",AU237,AV237)</f>
        <v/>
      </c>
      <c r="AS236" s="665"/>
      <c r="AT236" s="674"/>
      <c r="AU236" s="511" t="s">
        <v>620</v>
      </c>
      <c r="AV236" s="511" t="s">
        <v>621</v>
      </c>
      <c r="AX236" s="511" t="s">
        <v>622</v>
      </c>
      <c r="AY236" s="511" t="s">
        <v>623</v>
      </c>
    </row>
    <row r="237" spans="1:51" s="491" customFormat="1" ht="12" customHeight="1">
      <c r="A237" s="676"/>
      <c r="B237" s="679"/>
      <c r="C237" s="697"/>
      <c r="D237" s="685"/>
      <c r="E237" s="512"/>
      <c r="F237" s="689"/>
      <c r="G237" s="690"/>
      <c r="H237" s="513" t="s">
        <v>624</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694"/>
      <c r="AO237" s="666"/>
      <c r="AP237" s="670"/>
      <c r="AQ237" s="671"/>
      <c r="AR237" s="666"/>
      <c r="AS237" s="666"/>
      <c r="AT237" s="674"/>
      <c r="AU237" s="515" t="str">
        <f>IFERROR(IF($D236="□",($AO236/$AK$6),($AO236/$AK$8)),"")</f>
        <v/>
      </c>
      <c r="AV237" s="515" t="str">
        <f>IFERROR(IF($D236="□",($AN236/$AO$6),($AN236/$AO$8)),"")</f>
        <v/>
      </c>
      <c r="AX237" s="515" t="s">
        <v>774</v>
      </c>
      <c r="AY237" s="515" t="s">
        <v>774</v>
      </c>
    </row>
    <row r="238" spans="1:51" s="491" customFormat="1" ht="12" customHeight="1">
      <c r="A238" s="677"/>
      <c r="B238" s="680"/>
      <c r="C238" s="698"/>
      <c r="D238" s="686"/>
      <c r="E238" s="512"/>
      <c r="F238" s="691"/>
      <c r="G238" s="692"/>
      <c r="H238" s="516" t="s">
        <v>625</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695"/>
      <c r="AO238" s="667"/>
      <c r="AP238" s="672"/>
      <c r="AQ238" s="673"/>
      <c r="AR238" s="667"/>
      <c r="AS238" s="667"/>
      <c r="AT238" s="674"/>
      <c r="AU238" s="518"/>
      <c r="AV238" s="518"/>
      <c r="AX238" s="518"/>
      <c r="AY238" s="518"/>
    </row>
    <row r="239" spans="1:51" s="491" customFormat="1" ht="12" customHeight="1">
      <c r="A239" s="675">
        <v>73</v>
      </c>
      <c r="B239" s="678"/>
      <c r="C239" s="696"/>
      <c r="D239" s="684" t="s">
        <v>618</v>
      </c>
      <c r="E239" s="508"/>
      <c r="F239" s="687"/>
      <c r="G239" s="688"/>
      <c r="H239" s="509" t="s">
        <v>619</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693">
        <f t="shared" ref="AN239" si="278">IF(LEFT($AN$1,6)="共同生活援助",SUM(I240:AM240),SUM(I240:AM241))</f>
        <v>0</v>
      </c>
      <c r="AO239" s="665">
        <f>IF($AN$3="４週",AN239/4,AN239/(DAY(EOMONTH($I$21,0))/7))</f>
        <v>0</v>
      </c>
      <c r="AP239" s="668"/>
      <c r="AQ239" s="669"/>
      <c r="AR239" s="665" t="str">
        <f t="shared" ref="AR239" si="279">IF($AN$3="４週",AU240,AV240)</f>
        <v/>
      </c>
      <c r="AS239" s="665"/>
      <c r="AT239" s="674"/>
      <c r="AU239" s="511" t="s">
        <v>620</v>
      </c>
      <c r="AV239" s="511" t="s">
        <v>621</v>
      </c>
      <c r="AX239" s="511" t="s">
        <v>622</v>
      </c>
      <c r="AY239" s="511" t="s">
        <v>623</v>
      </c>
    </row>
    <row r="240" spans="1:51" s="491" customFormat="1" ht="12" customHeight="1">
      <c r="A240" s="676"/>
      <c r="B240" s="679"/>
      <c r="C240" s="697"/>
      <c r="D240" s="685"/>
      <c r="E240" s="512"/>
      <c r="F240" s="689"/>
      <c r="G240" s="690"/>
      <c r="H240" s="513" t="s">
        <v>624</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694"/>
      <c r="AO240" s="666"/>
      <c r="AP240" s="670"/>
      <c r="AQ240" s="671"/>
      <c r="AR240" s="666"/>
      <c r="AS240" s="666"/>
      <c r="AT240" s="674"/>
      <c r="AU240" s="515" t="str">
        <f t="shared" ref="AU240" si="280">IFERROR(IF($D239="□",($AO239/$AK$6),($AO239/$AK$8)),"")</f>
        <v/>
      </c>
      <c r="AV240" s="515" t="str">
        <f t="shared" ref="AV240" si="281">IFERROR(IF($D239="□",($AN239/$AO$6),($AN239/$AO$8)),"")</f>
        <v/>
      </c>
      <c r="AX240" s="515" t="s">
        <v>774</v>
      </c>
      <c r="AY240" s="515" t="s">
        <v>774</v>
      </c>
    </row>
    <row r="241" spans="1:51" s="491" customFormat="1" ht="12" customHeight="1">
      <c r="A241" s="677"/>
      <c r="B241" s="680"/>
      <c r="C241" s="698"/>
      <c r="D241" s="686"/>
      <c r="E241" s="512"/>
      <c r="F241" s="691"/>
      <c r="G241" s="692"/>
      <c r="H241" s="516" t="s">
        <v>625</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695"/>
      <c r="AO241" s="667"/>
      <c r="AP241" s="672"/>
      <c r="AQ241" s="673"/>
      <c r="AR241" s="667"/>
      <c r="AS241" s="667"/>
      <c r="AT241" s="674"/>
      <c r="AU241" s="518"/>
      <c r="AV241" s="518"/>
      <c r="AX241" s="518"/>
      <c r="AY241" s="518"/>
    </row>
    <row r="242" spans="1:51" s="491" customFormat="1" ht="12" customHeight="1">
      <c r="A242" s="675">
        <v>74</v>
      </c>
      <c r="B242" s="678"/>
      <c r="C242" s="696"/>
      <c r="D242" s="684" t="s">
        <v>618</v>
      </c>
      <c r="E242" s="508"/>
      <c r="F242" s="687"/>
      <c r="G242" s="688"/>
      <c r="H242" s="509" t="s">
        <v>619</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693">
        <f t="shared" ref="AN242" si="282">IF(LEFT($AN$1,6)="共同生活援助",SUM(I243:AM243),SUM(I243:AM244))</f>
        <v>0</v>
      </c>
      <c r="AO242" s="665">
        <f>IF($AN$3="４週",AN242/4,AN242/(DAY(EOMONTH($I$21,0))/7))</f>
        <v>0</v>
      </c>
      <c r="AP242" s="668"/>
      <c r="AQ242" s="669"/>
      <c r="AR242" s="665" t="str">
        <f t="shared" ref="AR242" si="283">IF($AN$3="４週",AU243,AV243)</f>
        <v/>
      </c>
      <c r="AS242" s="665"/>
      <c r="AT242" s="674"/>
      <c r="AU242" s="511" t="s">
        <v>620</v>
      </c>
      <c r="AV242" s="511" t="s">
        <v>621</v>
      </c>
      <c r="AX242" s="511" t="s">
        <v>622</v>
      </c>
      <c r="AY242" s="511" t="s">
        <v>623</v>
      </c>
    </row>
    <row r="243" spans="1:51" s="491" customFormat="1" ht="12" customHeight="1">
      <c r="A243" s="676"/>
      <c r="B243" s="679"/>
      <c r="C243" s="697"/>
      <c r="D243" s="685"/>
      <c r="E243" s="512"/>
      <c r="F243" s="689"/>
      <c r="G243" s="690"/>
      <c r="H243" s="513" t="s">
        <v>624</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694"/>
      <c r="AO243" s="666"/>
      <c r="AP243" s="670"/>
      <c r="AQ243" s="671"/>
      <c r="AR243" s="666"/>
      <c r="AS243" s="666"/>
      <c r="AT243" s="674"/>
      <c r="AU243" s="515" t="str">
        <f t="shared" ref="AU243" si="284">IFERROR(IF($D242="□",($AO242/$AK$6),($AO242/$AK$8)),"")</f>
        <v/>
      </c>
      <c r="AV243" s="515" t="str">
        <f t="shared" ref="AV243" si="285">IFERROR(IF($D242="□",($AN242/$AO$6),($AN242/$AO$8)),"")</f>
        <v/>
      </c>
      <c r="AX243" s="515" t="s">
        <v>774</v>
      </c>
      <c r="AY243" s="515" t="s">
        <v>774</v>
      </c>
    </row>
    <row r="244" spans="1:51" s="491" customFormat="1" ht="12" customHeight="1">
      <c r="A244" s="677"/>
      <c r="B244" s="680"/>
      <c r="C244" s="698"/>
      <c r="D244" s="686"/>
      <c r="E244" s="512"/>
      <c r="F244" s="691"/>
      <c r="G244" s="692"/>
      <c r="H244" s="516" t="s">
        <v>625</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695"/>
      <c r="AO244" s="667"/>
      <c r="AP244" s="672"/>
      <c r="AQ244" s="673"/>
      <c r="AR244" s="667"/>
      <c r="AS244" s="667"/>
      <c r="AT244" s="674"/>
      <c r="AU244" s="518"/>
      <c r="AV244" s="518"/>
      <c r="AX244" s="518"/>
      <c r="AY244" s="518"/>
    </row>
    <row r="245" spans="1:51" s="491" customFormat="1" ht="12" customHeight="1">
      <c r="A245" s="675">
        <v>75</v>
      </c>
      <c r="B245" s="678"/>
      <c r="C245" s="696"/>
      <c r="D245" s="684" t="s">
        <v>618</v>
      </c>
      <c r="E245" s="508"/>
      <c r="F245" s="687"/>
      <c r="G245" s="688"/>
      <c r="H245" s="509" t="s">
        <v>619</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693">
        <f t="shared" ref="AN245" si="286">IF(LEFT($AN$1,6)="共同生活援助",SUM(I246:AM246),SUM(I246:AM247))</f>
        <v>0</v>
      </c>
      <c r="AO245" s="665">
        <f>IF($AN$3="４週",AN245/4,AN245/(DAY(EOMONTH($I$21,0))/7))</f>
        <v>0</v>
      </c>
      <c r="AP245" s="668"/>
      <c r="AQ245" s="669"/>
      <c r="AR245" s="665" t="str">
        <f t="shared" ref="AR245" si="287">IF($AN$3="４週",AU246,AV246)</f>
        <v/>
      </c>
      <c r="AS245" s="665"/>
      <c r="AT245" s="674"/>
      <c r="AU245" s="511" t="s">
        <v>620</v>
      </c>
      <c r="AV245" s="511" t="s">
        <v>621</v>
      </c>
      <c r="AX245" s="511" t="s">
        <v>622</v>
      </c>
      <c r="AY245" s="511" t="s">
        <v>623</v>
      </c>
    </row>
    <row r="246" spans="1:51" s="491" customFormat="1" ht="12" customHeight="1">
      <c r="A246" s="676"/>
      <c r="B246" s="679"/>
      <c r="C246" s="697"/>
      <c r="D246" s="685"/>
      <c r="E246" s="512"/>
      <c r="F246" s="689"/>
      <c r="G246" s="690"/>
      <c r="H246" s="513" t="s">
        <v>624</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694"/>
      <c r="AO246" s="666"/>
      <c r="AP246" s="670"/>
      <c r="AQ246" s="671"/>
      <c r="AR246" s="666"/>
      <c r="AS246" s="666"/>
      <c r="AT246" s="674"/>
      <c r="AU246" s="515" t="str">
        <f t="shared" ref="AU246" si="288">IFERROR(IF($D245="□",($AO245/$AK$6),($AO245/$AK$8)),"")</f>
        <v/>
      </c>
      <c r="AV246" s="515" t="str">
        <f t="shared" ref="AV246" si="289">IFERROR(IF($D245="□",($AN245/$AO$6),($AN245/$AO$8)),"")</f>
        <v/>
      </c>
      <c r="AX246" s="515" t="s">
        <v>774</v>
      </c>
      <c r="AY246" s="515" t="s">
        <v>774</v>
      </c>
    </row>
    <row r="247" spans="1:51" s="491" customFormat="1" ht="12" customHeight="1">
      <c r="A247" s="677"/>
      <c r="B247" s="680"/>
      <c r="C247" s="698"/>
      <c r="D247" s="686"/>
      <c r="E247" s="512"/>
      <c r="F247" s="691"/>
      <c r="G247" s="692"/>
      <c r="H247" s="516" t="s">
        <v>625</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695"/>
      <c r="AO247" s="667"/>
      <c r="AP247" s="672"/>
      <c r="AQ247" s="673"/>
      <c r="AR247" s="667"/>
      <c r="AS247" s="667"/>
      <c r="AT247" s="674"/>
      <c r="AU247" s="518"/>
      <c r="AV247" s="518"/>
      <c r="AX247" s="518"/>
      <c r="AY247" s="518"/>
    </row>
    <row r="248" spans="1:51" s="491" customFormat="1" ht="12" customHeight="1">
      <c r="A248" s="675">
        <v>76</v>
      </c>
      <c r="B248" s="678"/>
      <c r="C248" s="696"/>
      <c r="D248" s="684" t="s">
        <v>618</v>
      </c>
      <c r="E248" s="508"/>
      <c r="F248" s="687"/>
      <c r="G248" s="688"/>
      <c r="H248" s="509" t="s">
        <v>619</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693">
        <f t="shared" ref="AN248" si="290">IF(LEFT($AN$1,6)="共同生活援助",SUM(I249:AM249),SUM(I249:AM250))</f>
        <v>0</v>
      </c>
      <c r="AO248" s="665">
        <f>IF($AN$3="４週",AN248/4,AN248/(DAY(EOMONTH($I$21,0))/7))</f>
        <v>0</v>
      </c>
      <c r="AP248" s="668"/>
      <c r="AQ248" s="669"/>
      <c r="AR248" s="665" t="str">
        <f t="shared" ref="AR248" si="291">IF($AN$3="４週",AU249,AV249)</f>
        <v/>
      </c>
      <c r="AS248" s="665"/>
      <c r="AT248" s="674"/>
      <c r="AU248" s="511" t="s">
        <v>620</v>
      </c>
      <c r="AV248" s="511" t="s">
        <v>621</v>
      </c>
      <c r="AX248" s="511" t="s">
        <v>622</v>
      </c>
      <c r="AY248" s="511" t="s">
        <v>623</v>
      </c>
    </row>
    <row r="249" spans="1:51" s="491" customFormat="1" ht="12" customHeight="1">
      <c r="A249" s="676"/>
      <c r="B249" s="679"/>
      <c r="C249" s="697"/>
      <c r="D249" s="685"/>
      <c r="E249" s="512"/>
      <c r="F249" s="689"/>
      <c r="G249" s="690"/>
      <c r="H249" s="513" t="s">
        <v>624</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694"/>
      <c r="AO249" s="666"/>
      <c r="AP249" s="670"/>
      <c r="AQ249" s="671"/>
      <c r="AR249" s="666"/>
      <c r="AS249" s="666"/>
      <c r="AT249" s="674"/>
      <c r="AU249" s="515" t="str">
        <f t="shared" ref="AU249" si="292">IFERROR(IF($D248="□",($AO248/$AK$6),($AO248/$AK$8)),"")</f>
        <v/>
      </c>
      <c r="AV249" s="515" t="str">
        <f t="shared" ref="AV249" si="293">IFERROR(IF($D248="□",($AN248/$AO$6),($AN248/$AO$8)),"")</f>
        <v/>
      </c>
      <c r="AX249" s="515" t="s">
        <v>774</v>
      </c>
      <c r="AY249" s="515" t="s">
        <v>774</v>
      </c>
    </row>
    <row r="250" spans="1:51" s="491" customFormat="1" ht="12" customHeight="1">
      <c r="A250" s="677"/>
      <c r="B250" s="680"/>
      <c r="C250" s="698"/>
      <c r="D250" s="686"/>
      <c r="E250" s="512"/>
      <c r="F250" s="691"/>
      <c r="G250" s="692"/>
      <c r="H250" s="516" t="s">
        <v>625</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695"/>
      <c r="AO250" s="667"/>
      <c r="AP250" s="672"/>
      <c r="AQ250" s="673"/>
      <c r="AR250" s="667"/>
      <c r="AS250" s="667"/>
      <c r="AT250" s="674"/>
      <c r="AU250" s="518"/>
      <c r="AV250" s="518"/>
      <c r="AX250" s="518"/>
      <c r="AY250" s="518"/>
    </row>
    <row r="251" spans="1:51" s="491" customFormat="1" ht="12" customHeight="1">
      <c r="A251" s="675">
        <v>77</v>
      </c>
      <c r="B251" s="678"/>
      <c r="C251" s="696"/>
      <c r="D251" s="684" t="s">
        <v>618</v>
      </c>
      <c r="E251" s="508"/>
      <c r="F251" s="687"/>
      <c r="G251" s="688"/>
      <c r="H251" s="509" t="s">
        <v>619</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693">
        <f t="shared" ref="AN251" si="294">IF(LEFT($AN$1,6)="共同生活援助",SUM(I252:AM252),SUM(I252:AM253))</f>
        <v>0</v>
      </c>
      <c r="AO251" s="665">
        <f>IF($AN$3="４週",AN251/4,AN251/(DAY(EOMONTH($I$21,0))/7))</f>
        <v>0</v>
      </c>
      <c r="AP251" s="668"/>
      <c r="AQ251" s="669"/>
      <c r="AR251" s="665" t="str">
        <f t="shared" ref="AR251" si="295">IF($AN$3="４週",AU252,AV252)</f>
        <v/>
      </c>
      <c r="AS251" s="665"/>
      <c r="AT251" s="674"/>
      <c r="AU251" s="511" t="s">
        <v>620</v>
      </c>
      <c r="AV251" s="511" t="s">
        <v>621</v>
      </c>
      <c r="AX251" s="511" t="s">
        <v>622</v>
      </c>
      <c r="AY251" s="511" t="s">
        <v>623</v>
      </c>
    </row>
    <row r="252" spans="1:51" s="491" customFormat="1" ht="12" customHeight="1">
      <c r="A252" s="676"/>
      <c r="B252" s="679"/>
      <c r="C252" s="697"/>
      <c r="D252" s="685"/>
      <c r="E252" s="512"/>
      <c r="F252" s="689"/>
      <c r="G252" s="690"/>
      <c r="H252" s="513" t="s">
        <v>624</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694"/>
      <c r="AO252" s="666"/>
      <c r="AP252" s="670"/>
      <c r="AQ252" s="671"/>
      <c r="AR252" s="666"/>
      <c r="AS252" s="666"/>
      <c r="AT252" s="674"/>
      <c r="AU252" s="515" t="str">
        <f t="shared" ref="AU252" si="296">IFERROR(IF($D251="□",($AO251/$AK$6),($AO251/$AK$8)),"")</f>
        <v/>
      </c>
      <c r="AV252" s="515" t="str">
        <f t="shared" ref="AV252" si="297">IFERROR(IF($D251="□",($AN251/$AO$6),($AN251/$AO$8)),"")</f>
        <v/>
      </c>
      <c r="AX252" s="515" t="s">
        <v>774</v>
      </c>
      <c r="AY252" s="515" t="s">
        <v>774</v>
      </c>
    </row>
    <row r="253" spans="1:51" s="491" customFormat="1" ht="12" customHeight="1">
      <c r="A253" s="677"/>
      <c r="B253" s="680"/>
      <c r="C253" s="698"/>
      <c r="D253" s="686"/>
      <c r="E253" s="512"/>
      <c r="F253" s="691"/>
      <c r="G253" s="692"/>
      <c r="H253" s="516" t="s">
        <v>625</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695"/>
      <c r="AO253" s="667"/>
      <c r="AP253" s="672"/>
      <c r="AQ253" s="673"/>
      <c r="AR253" s="667"/>
      <c r="AS253" s="667"/>
      <c r="AT253" s="674"/>
      <c r="AU253" s="518"/>
      <c r="AV253" s="518"/>
      <c r="AX253" s="518"/>
      <c r="AY253" s="518"/>
    </row>
    <row r="254" spans="1:51" s="491" customFormat="1" ht="12" customHeight="1">
      <c r="A254" s="675">
        <v>78</v>
      </c>
      <c r="B254" s="678"/>
      <c r="C254" s="696"/>
      <c r="D254" s="684" t="s">
        <v>618</v>
      </c>
      <c r="E254" s="508"/>
      <c r="F254" s="687"/>
      <c r="G254" s="688"/>
      <c r="H254" s="509" t="s">
        <v>619</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693">
        <f t="shared" ref="AN254" si="298">IF(LEFT($AN$1,6)="共同生活援助",SUM(I255:AM255),SUM(I255:AM256))</f>
        <v>0</v>
      </c>
      <c r="AO254" s="665">
        <f>IF($AN$3="４週",AN254/4,AN254/(DAY(EOMONTH($I$21,0))/7))</f>
        <v>0</v>
      </c>
      <c r="AP254" s="668"/>
      <c r="AQ254" s="669"/>
      <c r="AR254" s="665" t="str">
        <f t="shared" ref="AR254" si="299">IF($AN$3="４週",AU255,AV255)</f>
        <v/>
      </c>
      <c r="AS254" s="665"/>
      <c r="AT254" s="674"/>
      <c r="AU254" s="511" t="s">
        <v>620</v>
      </c>
      <c r="AV254" s="511" t="s">
        <v>621</v>
      </c>
      <c r="AX254" s="511" t="s">
        <v>622</v>
      </c>
      <c r="AY254" s="511" t="s">
        <v>623</v>
      </c>
    </row>
    <row r="255" spans="1:51" s="491" customFormat="1" ht="12" customHeight="1">
      <c r="A255" s="676"/>
      <c r="B255" s="679"/>
      <c r="C255" s="697"/>
      <c r="D255" s="685"/>
      <c r="E255" s="512"/>
      <c r="F255" s="689"/>
      <c r="G255" s="690"/>
      <c r="H255" s="513" t="s">
        <v>624</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694"/>
      <c r="AO255" s="666"/>
      <c r="AP255" s="670"/>
      <c r="AQ255" s="671"/>
      <c r="AR255" s="666"/>
      <c r="AS255" s="666"/>
      <c r="AT255" s="674"/>
      <c r="AU255" s="515" t="str">
        <f t="shared" ref="AU255" si="300">IFERROR(IF($D254="□",($AO254/$AK$6),($AO254/$AK$8)),"")</f>
        <v/>
      </c>
      <c r="AV255" s="515" t="str">
        <f t="shared" ref="AV255" si="301">IFERROR(IF($D254="□",($AN254/$AO$6),($AN254/$AO$8)),"")</f>
        <v/>
      </c>
      <c r="AX255" s="515" t="s">
        <v>774</v>
      </c>
      <c r="AY255" s="515" t="s">
        <v>774</v>
      </c>
    </row>
    <row r="256" spans="1:51" s="491" customFormat="1" ht="12" customHeight="1">
      <c r="A256" s="677"/>
      <c r="B256" s="680"/>
      <c r="C256" s="698"/>
      <c r="D256" s="686"/>
      <c r="E256" s="512"/>
      <c r="F256" s="691"/>
      <c r="G256" s="692"/>
      <c r="H256" s="516" t="s">
        <v>625</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695"/>
      <c r="AO256" s="667"/>
      <c r="AP256" s="672"/>
      <c r="AQ256" s="673"/>
      <c r="AR256" s="667"/>
      <c r="AS256" s="667"/>
      <c r="AT256" s="674"/>
      <c r="AU256" s="518"/>
      <c r="AV256" s="518"/>
      <c r="AX256" s="518"/>
      <c r="AY256" s="518"/>
    </row>
    <row r="257" spans="1:51" s="491" customFormat="1" ht="12" customHeight="1">
      <c r="A257" s="675">
        <v>79</v>
      </c>
      <c r="B257" s="678"/>
      <c r="C257" s="696"/>
      <c r="D257" s="684" t="s">
        <v>618</v>
      </c>
      <c r="E257" s="508"/>
      <c r="F257" s="687"/>
      <c r="G257" s="688"/>
      <c r="H257" s="509" t="s">
        <v>619</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693">
        <f t="shared" ref="AN257" si="302">IF(LEFT($AN$1,6)="共同生活援助",SUM(I258:AM258),SUM(I258:AM259))</f>
        <v>0</v>
      </c>
      <c r="AO257" s="665">
        <f>IF($AN$3="４週",AN257/4,AN257/(DAY(EOMONTH($I$21,0))/7))</f>
        <v>0</v>
      </c>
      <c r="AP257" s="668"/>
      <c r="AQ257" s="669"/>
      <c r="AR257" s="665" t="str">
        <f t="shared" ref="AR257" si="303">IF($AN$3="４週",AU258,AV258)</f>
        <v/>
      </c>
      <c r="AS257" s="665"/>
      <c r="AT257" s="674"/>
      <c r="AU257" s="511" t="s">
        <v>620</v>
      </c>
      <c r="AV257" s="511" t="s">
        <v>621</v>
      </c>
      <c r="AX257" s="511" t="s">
        <v>622</v>
      </c>
      <c r="AY257" s="511" t="s">
        <v>623</v>
      </c>
    </row>
    <row r="258" spans="1:51" s="491" customFormat="1" ht="12" customHeight="1">
      <c r="A258" s="676"/>
      <c r="B258" s="679"/>
      <c r="C258" s="697"/>
      <c r="D258" s="685"/>
      <c r="E258" s="512"/>
      <c r="F258" s="689"/>
      <c r="G258" s="690"/>
      <c r="H258" s="513" t="s">
        <v>624</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694"/>
      <c r="AO258" s="666"/>
      <c r="AP258" s="670"/>
      <c r="AQ258" s="671"/>
      <c r="AR258" s="666"/>
      <c r="AS258" s="666"/>
      <c r="AT258" s="674"/>
      <c r="AU258" s="515" t="str">
        <f t="shared" ref="AU258" si="304">IFERROR(IF($D257="□",($AO257/$AK$6),($AO257/$AK$8)),"")</f>
        <v/>
      </c>
      <c r="AV258" s="515" t="str">
        <f t="shared" ref="AV258" si="305">IFERROR(IF($D257="□",($AN257/$AO$6),($AN257/$AO$8)),"")</f>
        <v/>
      </c>
      <c r="AX258" s="515" t="s">
        <v>774</v>
      </c>
      <c r="AY258" s="515" t="s">
        <v>774</v>
      </c>
    </row>
    <row r="259" spans="1:51" s="491" customFormat="1" ht="12" customHeight="1">
      <c r="A259" s="677"/>
      <c r="B259" s="680"/>
      <c r="C259" s="698"/>
      <c r="D259" s="686"/>
      <c r="E259" s="512"/>
      <c r="F259" s="691"/>
      <c r="G259" s="692"/>
      <c r="H259" s="516" t="s">
        <v>625</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695"/>
      <c r="AO259" s="667"/>
      <c r="AP259" s="672"/>
      <c r="AQ259" s="673"/>
      <c r="AR259" s="667"/>
      <c r="AS259" s="667"/>
      <c r="AT259" s="674"/>
      <c r="AU259" s="518"/>
      <c r="AV259" s="518"/>
      <c r="AX259" s="518"/>
      <c r="AY259" s="518"/>
    </row>
    <row r="260" spans="1:51" s="491" customFormat="1" ht="12" customHeight="1">
      <c r="A260" s="675">
        <v>80</v>
      </c>
      <c r="B260" s="678"/>
      <c r="C260" s="696"/>
      <c r="D260" s="684" t="s">
        <v>618</v>
      </c>
      <c r="E260" s="508"/>
      <c r="F260" s="687"/>
      <c r="G260" s="688"/>
      <c r="H260" s="509" t="s">
        <v>619</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693">
        <f t="shared" ref="AN260" si="306">IF(LEFT($AN$1,6)="共同生活援助",SUM(I261:AM261),SUM(I261:AM262))</f>
        <v>0</v>
      </c>
      <c r="AO260" s="665">
        <f>IF($AN$3="４週",AN260/4,AN260/(DAY(EOMONTH($I$21,0))/7))</f>
        <v>0</v>
      </c>
      <c r="AP260" s="668"/>
      <c r="AQ260" s="669"/>
      <c r="AR260" s="665" t="str">
        <f t="shared" ref="AR260" si="307">IF($AN$3="４週",AU261,AV261)</f>
        <v/>
      </c>
      <c r="AS260" s="665"/>
      <c r="AT260" s="674"/>
      <c r="AU260" s="511" t="s">
        <v>620</v>
      </c>
      <c r="AV260" s="511" t="s">
        <v>621</v>
      </c>
      <c r="AX260" s="511" t="s">
        <v>622</v>
      </c>
      <c r="AY260" s="511" t="s">
        <v>623</v>
      </c>
    </row>
    <row r="261" spans="1:51" s="491" customFormat="1" ht="12" customHeight="1">
      <c r="A261" s="676"/>
      <c r="B261" s="679"/>
      <c r="C261" s="697"/>
      <c r="D261" s="685"/>
      <c r="E261" s="512"/>
      <c r="F261" s="689"/>
      <c r="G261" s="690"/>
      <c r="H261" s="513" t="s">
        <v>624</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694"/>
      <c r="AO261" s="666"/>
      <c r="AP261" s="670"/>
      <c r="AQ261" s="671"/>
      <c r="AR261" s="666"/>
      <c r="AS261" s="666"/>
      <c r="AT261" s="674"/>
      <c r="AU261" s="515" t="str">
        <f t="shared" ref="AU261" si="308">IFERROR(IF($D260="□",($AO260/$AK$6),($AO260/$AK$8)),"")</f>
        <v/>
      </c>
      <c r="AV261" s="515" t="str">
        <f t="shared" ref="AV261" si="309">IFERROR(IF($D260="□",($AN260/$AO$6),($AN260/$AO$8)),"")</f>
        <v/>
      </c>
      <c r="AX261" s="515" t="s">
        <v>774</v>
      </c>
      <c r="AY261" s="515" t="s">
        <v>774</v>
      </c>
    </row>
    <row r="262" spans="1:51" s="491" customFormat="1" ht="12" customHeight="1">
      <c r="A262" s="677"/>
      <c r="B262" s="680"/>
      <c r="C262" s="698"/>
      <c r="D262" s="686"/>
      <c r="E262" s="512"/>
      <c r="F262" s="691"/>
      <c r="G262" s="692"/>
      <c r="H262" s="516" t="s">
        <v>625</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695"/>
      <c r="AO262" s="667"/>
      <c r="AP262" s="672"/>
      <c r="AQ262" s="673"/>
      <c r="AR262" s="667"/>
      <c r="AS262" s="667"/>
      <c r="AT262" s="674"/>
      <c r="AU262" s="518"/>
      <c r="AV262" s="518"/>
      <c r="AX262" s="518"/>
      <c r="AY262" s="518"/>
    </row>
    <row r="263" spans="1:51" s="491" customFormat="1" ht="12" customHeight="1">
      <c r="A263" s="675">
        <v>81</v>
      </c>
      <c r="B263" s="678"/>
      <c r="C263" s="696"/>
      <c r="D263" s="684" t="s">
        <v>618</v>
      </c>
      <c r="E263" s="508"/>
      <c r="F263" s="687"/>
      <c r="G263" s="688"/>
      <c r="H263" s="509" t="s">
        <v>619</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693">
        <f t="shared" ref="AN263" si="310">IF(LEFT($AN$1,6)="共同生活援助",SUM(I264:AM264),SUM(I264:AM265))</f>
        <v>0</v>
      </c>
      <c r="AO263" s="665">
        <f>IF($AN$3="４週",AN263/4,AN263/(DAY(EOMONTH($I$21,0))/7))</f>
        <v>0</v>
      </c>
      <c r="AP263" s="668"/>
      <c r="AQ263" s="669"/>
      <c r="AR263" s="665" t="str">
        <f t="shared" ref="AR263" si="311">IF($AN$3="４週",AU264,AV264)</f>
        <v/>
      </c>
      <c r="AS263" s="665"/>
      <c r="AT263" s="674"/>
      <c r="AU263" s="511" t="s">
        <v>620</v>
      </c>
      <c r="AV263" s="511" t="s">
        <v>621</v>
      </c>
      <c r="AX263" s="511" t="s">
        <v>622</v>
      </c>
      <c r="AY263" s="511" t="s">
        <v>623</v>
      </c>
    </row>
    <row r="264" spans="1:51" s="491" customFormat="1" ht="12" customHeight="1">
      <c r="A264" s="676"/>
      <c r="B264" s="679"/>
      <c r="C264" s="697"/>
      <c r="D264" s="685"/>
      <c r="E264" s="512"/>
      <c r="F264" s="689"/>
      <c r="G264" s="690"/>
      <c r="H264" s="513" t="s">
        <v>624</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694"/>
      <c r="AO264" s="666"/>
      <c r="AP264" s="670"/>
      <c r="AQ264" s="671"/>
      <c r="AR264" s="666"/>
      <c r="AS264" s="666"/>
      <c r="AT264" s="674"/>
      <c r="AU264" s="515" t="str">
        <f t="shared" ref="AU264" si="312">IFERROR(IF($D263="□",($AO263/$AK$6),($AO263/$AK$8)),"")</f>
        <v/>
      </c>
      <c r="AV264" s="515" t="str">
        <f t="shared" ref="AV264" si="313">IFERROR(IF($D263="□",($AN263/$AO$6),($AN263/$AO$8)),"")</f>
        <v/>
      </c>
      <c r="AX264" s="515" t="s">
        <v>774</v>
      </c>
      <c r="AY264" s="515" t="s">
        <v>774</v>
      </c>
    </row>
    <row r="265" spans="1:51" s="491" customFormat="1" ht="12" customHeight="1">
      <c r="A265" s="677"/>
      <c r="B265" s="680"/>
      <c r="C265" s="698"/>
      <c r="D265" s="686"/>
      <c r="E265" s="512"/>
      <c r="F265" s="691"/>
      <c r="G265" s="692"/>
      <c r="H265" s="516" t="s">
        <v>625</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695"/>
      <c r="AO265" s="667"/>
      <c r="AP265" s="672"/>
      <c r="AQ265" s="673"/>
      <c r="AR265" s="667"/>
      <c r="AS265" s="667"/>
      <c r="AT265" s="674"/>
      <c r="AU265" s="518"/>
      <c r="AV265" s="518"/>
      <c r="AX265" s="518"/>
      <c r="AY265" s="518"/>
    </row>
    <row r="266" spans="1:51" s="491" customFormat="1" ht="12" customHeight="1">
      <c r="A266" s="675">
        <v>82</v>
      </c>
      <c r="B266" s="678"/>
      <c r="C266" s="696"/>
      <c r="D266" s="684" t="s">
        <v>618</v>
      </c>
      <c r="E266" s="508"/>
      <c r="F266" s="687"/>
      <c r="G266" s="688"/>
      <c r="H266" s="509" t="s">
        <v>619</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693">
        <f t="shared" ref="AN266" si="314">IF(LEFT($AN$1,6)="共同生活援助",SUM(I267:AM267),SUM(I267:AM268))</f>
        <v>0</v>
      </c>
      <c r="AO266" s="665">
        <f>IF($AN$3="４週",AN266/4,AN266/(DAY(EOMONTH($I$21,0))/7))</f>
        <v>0</v>
      </c>
      <c r="AP266" s="668"/>
      <c r="AQ266" s="669"/>
      <c r="AR266" s="665" t="str">
        <f t="shared" ref="AR266" si="315">IF($AN$3="４週",AU267,AV267)</f>
        <v/>
      </c>
      <c r="AS266" s="665"/>
      <c r="AT266" s="674"/>
      <c r="AU266" s="511" t="s">
        <v>620</v>
      </c>
      <c r="AV266" s="511" t="s">
        <v>621</v>
      </c>
      <c r="AX266" s="511" t="s">
        <v>622</v>
      </c>
      <c r="AY266" s="511" t="s">
        <v>623</v>
      </c>
    </row>
    <row r="267" spans="1:51" s="491" customFormat="1" ht="12" customHeight="1">
      <c r="A267" s="676"/>
      <c r="B267" s="679"/>
      <c r="C267" s="697"/>
      <c r="D267" s="685"/>
      <c r="E267" s="512"/>
      <c r="F267" s="689"/>
      <c r="G267" s="690"/>
      <c r="H267" s="513" t="s">
        <v>624</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694"/>
      <c r="AO267" s="666"/>
      <c r="AP267" s="670"/>
      <c r="AQ267" s="671"/>
      <c r="AR267" s="666"/>
      <c r="AS267" s="666"/>
      <c r="AT267" s="674"/>
      <c r="AU267" s="515" t="str">
        <f t="shared" ref="AU267" si="316">IFERROR(IF($D266="□",($AO266/$AK$6),($AO266/$AK$8)),"")</f>
        <v/>
      </c>
      <c r="AV267" s="515" t="str">
        <f t="shared" ref="AV267" si="317">IFERROR(IF($D266="□",($AN266/$AO$6),($AN266/$AO$8)),"")</f>
        <v/>
      </c>
      <c r="AX267" s="515" t="s">
        <v>774</v>
      </c>
      <c r="AY267" s="515" t="s">
        <v>774</v>
      </c>
    </row>
    <row r="268" spans="1:51" s="491" customFormat="1" ht="12" customHeight="1">
      <c r="A268" s="677"/>
      <c r="B268" s="680"/>
      <c r="C268" s="698"/>
      <c r="D268" s="686"/>
      <c r="E268" s="512"/>
      <c r="F268" s="691"/>
      <c r="G268" s="692"/>
      <c r="H268" s="516" t="s">
        <v>625</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695"/>
      <c r="AO268" s="667"/>
      <c r="AP268" s="672"/>
      <c r="AQ268" s="673"/>
      <c r="AR268" s="667"/>
      <c r="AS268" s="667"/>
      <c r="AT268" s="674"/>
      <c r="AU268" s="518"/>
      <c r="AV268" s="518"/>
      <c r="AX268" s="518"/>
      <c r="AY268" s="518"/>
    </row>
    <row r="269" spans="1:51" s="491" customFormat="1" ht="12" customHeight="1">
      <c r="A269" s="675">
        <v>83</v>
      </c>
      <c r="B269" s="678"/>
      <c r="C269" s="696"/>
      <c r="D269" s="684" t="s">
        <v>618</v>
      </c>
      <c r="E269" s="508"/>
      <c r="F269" s="687"/>
      <c r="G269" s="688"/>
      <c r="H269" s="509" t="s">
        <v>619</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693">
        <f t="shared" ref="AN269" si="318">IF(LEFT($AN$1,6)="共同生活援助",SUM(I270:AM270),SUM(I270:AM271))</f>
        <v>0</v>
      </c>
      <c r="AO269" s="665">
        <f>IF($AN$3="４週",AN269/4,AN269/(DAY(EOMONTH($I$21,0))/7))</f>
        <v>0</v>
      </c>
      <c r="AP269" s="668"/>
      <c r="AQ269" s="669"/>
      <c r="AR269" s="665" t="str">
        <f t="shared" ref="AR269" si="319">IF($AN$3="４週",AU270,AV270)</f>
        <v/>
      </c>
      <c r="AS269" s="665"/>
      <c r="AT269" s="674"/>
      <c r="AU269" s="511" t="s">
        <v>620</v>
      </c>
      <c r="AV269" s="511" t="s">
        <v>621</v>
      </c>
      <c r="AX269" s="511" t="s">
        <v>622</v>
      </c>
      <c r="AY269" s="511" t="s">
        <v>623</v>
      </c>
    </row>
    <row r="270" spans="1:51" s="491" customFormat="1" ht="12" customHeight="1">
      <c r="A270" s="676"/>
      <c r="B270" s="679"/>
      <c r="C270" s="697"/>
      <c r="D270" s="685"/>
      <c r="E270" s="512"/>
      <c r="F270" s="689"/>
      <c r="G270" s="690"/>
      <c r="H270" s="513" t="s">
        <v>624</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694"/>
      <c r="AO270" s="666"/>
      <c r="AP270" s="670"/>
      <c r="AQ270" s="671"/>
      <c r="AR270" s="666"/>
      <c r="AS270" s="666"/>
      <c r="AT270" s="674"/>
      <c r="AU270" s="515" t="str">
        <f t="shared" ref="AU270" si="320">IFERROR(IF($D269="□",($AO269/$AK$6),($AO269/$AK$8)),"")</f>
        <v/>
      </c>
      <c r="AV270" s="515" t="str">
        <f t="shared" ref="AV270" si="321">IFERROR(IF($D269="□",($AN269/$AO$6),($AN269/$AO$8)),"")</f>
        <v/>
      </c>
      <c r="AX270" s="515" t="s">
        <v>774</v>
      </c>
      <c r="AY270" s="515" t="s">
        <v>774</v>
      </c>
    </row>
    <row r="271" spans="1:51" s="491" customFormat="1" ht="12" customHeight="1">
      <c r="A271" s="677"/>
      <c r="B271" s="680"/>
      <c r="C271" s="698"/>
      <c r="D271" s="686"/>
      <c r="E271" s="512"/>
      <c r="F271" s="691"/>
      <c r="G271" s="692"/>
      <c r="H271" s="516" t="s">
        <v>625</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695"/>
      <c r="AO271" s="667"/>
      <c r="AP271" s="672"/>
      <c r="AQ271" s="673"/>
      <c r="AR271" s="667"/>
      <c r="AS271" s="667"/>
      <c r="AT271" s="674"/>
      <c r="AU271" s="518"/>
      <c r="AV271" s="518"/>
      <c r="AX271" s="518"/>
      <c r="AY271" s="518"/>
    </row>
    <row r="272" spans="1:51" s="491" customFormat="1" ht="12" customHeight="1">
      <c r="A272" s="675">
        <v>84</v>
      </c>
      <c r="B272" s="678"/>
      <c r="C272" s="696"/>
      <c r="D272" s="684" t="s">
        <v>618</v>
      </c>
      <c r="E272" s="508"/>
      <c r="F272" s="687"/>
      <c r="G272" s="688"/>
      <c r="H272" s="509" t="s">
        <v>619</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693">
        <f t="shared" ref="AN272" si="322">IF(LEFT($AN$1,6)="共同生活援助",SUM(I273:AM273),SUM(I273:AM274))</f>
        <v>0</v>
      </c>
      <c r="AO272" s="665">
        <f>IF($AN$3="４週",AN272/4,AN272/(DAY(EOMONTH($I$21,0))/7))</f>
        <v>0</v>
      </c>
      <c r="AP272" s="668"/>
      <c r="AQ272" s="669"/>
      <c r="AR272" s="665" t="str">
        <f t="shared" ref="AR272" si="323">IF($AN$3="４週",AU273,AV273)</f>
        <v/>
      </c>
      <c r="AS272" s="665"/>
      <c r="AT272" s="674"/>
      <c r="AU272" s="511" t="s">
        <v>620</v>
      </c>
      <c r="AV272" s="511" t="s">
        <v>621</v>
      </c>
      <c r="AX272" s="511" t="s">
        <v>622</v>
      </c>
      <c r="AY272" s="511" t="s">
        <v>623</v>
      </c>
    </row>
    <row r="273" spans="1:51" s="491" customFormat="1" ht="12" customHeight="1">
      <c r="A273" s="676"/>
      <c r="B273" s="679"/>
      <c r="C273" s="697"/>
      <c r="D273" s="685"/>
      <c r="E273" s="512"/>
      <c r="F273" s="689"/>
      <c r="G273" s="690"/>
      <c r="H273" s="513" t="s">
        <v>624</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694"/>
      <c r="AO273" s="666"/>
      <c r="AP273" s="670"/>
      <c r="AQ273" s="671"/>
      <c r="AR273" s="666"/>
      <c r="AS273" s="666"/>
      <c r="AT273" s="674"/>
      <c r="AU273" s="515" t="str">
        <f t="shared" ref="AU273" si="324">IFERROR(IF($D272="□",($AO272/$AK$6),($AO272/$AK$8)),"")</f>
        <v/>
      </c>
      <c r="AV273" s="515" t="str">
        <f t="shared" ref="AV273" si="325">IFERROR(IF($D272="□",($AN272/$AO$6),($AN272/$AO$8)),"")</f>
        <v/>
      </c>
      <c r="AX273" s="515" t="s">
        <v>774</v>
      </c>
      <c r="AY273" s="515" t="s">
        <v>774</v>
      </c>
    </row>
    <row r="274" spans="1:51" s="491" customFormat="1" ht="12" customHeight="1">
      <c r="A274" s="677"/>
      <c r="B274" s="680"/>
      <c r="C274" s="698"/>
      <c r="D274" s="686"/>
      <c r="E274" s="512"/>
      <c r="F274" s="691"/>
      <c r="G274" s="692"/>
      <c r="H274" s="516" t="s">
        <v>625</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695"/>
      <c r="AO274" s="667"/>
      <c r="AP274" s="672"/>
      <c r="AQ274" s="673"/>
      <c r="AR274" s="667"/>
      <c r="AS274" s="667"/>
      <c r="AT274" s="674"/>
      <c r="AU274" s="518"/>
      <c r="AV274" s="518"/>
      <c r="AX274" s="518"/>
      <c r="AY274" s="518"/>
    </row>
    <row r="275" spans="1:51" s="491" customFormat="1" ht="12" customHeight="1">
      <c r="A275" s="675">
        <v>85</v>
      </c>
      <c r="B275" s="678"/>
      <c r="C275" s="696"/>
      <c r="D275" s="684" t="s">
        <v>618</v>
      </c>
      <c r="E275" s="508"/>
      <c r="F275" s="687"/>
      <c r="G275" s="688"/>
      <c r="H275" s="509" t="s">
        <v>619</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693">
        <f t="shared" ref="AN275" si="326">IF(LEFT($AN$1,6)="共同生活援助",SUM(I276:AM276),SUM(I276:AM277))</f>
        <v>0</v>
      </c>
      <c r="AO275" s="665">
        <f>IF($AN$3="４週",AN275/4,AN275/(DAY(EOMONTH($I$21,0))/7))</f>
        <v>0</v>
      </c>
      <c r="AP275" s="668"/>
      <c r="AQ275" s="669"/>
      <c r="AR275" s="665" t="str">
        <f t="shared" ref="AR275" si="327">IF($AN$3="４週",AU276,AV276)</f>
        <v/>
      </c>
      <c r="AS275" s="665"/>
      <c r="AT275" s="674"/>
      <c r="AU275" s="511" t="s">
        <v>620</v>
      </c>
      <c r="AV275" s="511" t="s">
        <v>621</v>
      </c>
      <c r="AX275" s="511" t="s">
        <v>622</v>
      </c>
      <c r="AY275" s="511" t="s">
        <v>623</v>
      </c>
    </row>
    <row r="276" spans="1:51" s="491" customFormat="1" ht="12" customHeight="1">
      <c r="A276" s="676"/>
      <c r="B276" s="679"/>
      <c r="C276" s="697"/>
      <c r="D276" s="685"/>
      <c r="E276" s="512"/>
      <c r="F276" s="689"/>
      <c r="G276" s="690"/>
      <c r="H276" s="513" t="s">
        <v>624</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694"/>
      <c r="AO276" s="666"/>
      <c r="AP276" s="670"/>
      <c r="AQ276" s="671"/>
      <c r="AR276" s="666"/>
      <c r="AS276" s="666"/>
      <c r="AT276" s="674"/>
      <c r="AU276" s="515" t="str">
        <f t="shared" ref="AU276" si="328">IFERROR(IF($D275="□",($AO275/$AK$6),($AO275/$AK$8)),"")</f>
        <v/>
      </c>
      <c r="AV276" s="515" t="str">
        <f t="shared" ref="AV276" si="329">IFERROR(IF($D275="□",($AN275/$AO$6),($AN275/$AO$8)),"")</f>
        <v/>
      </c>
      <c r="AX276" s="515" t="s">
        <v>774</v>
      </c>
      <c r="AY276" s="515" t="s">
        <v>774</v>
      </c>
    </row>
    <row r="277" spans="1:51" s="491" customFormat="1" ht="12" customHeight="1">
      <c r="A277" s="677"/>
      <c r="B277" s="680"/>
      <c r="C277" s="698"/>
      <c r="D277" s="686"/>
      <c r="E277" s="512"/>
      <c r="F277" s="691"/>
      <c r="G277" s="692"/>
      <c r="H277" s="516" t="s">
        <v>625</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695"/>
      <c r="AO277" s="667"/>
      <c r="AP277" s="672"/>
      <c r="AQ277" s="673"/>
      <c r="AR277" s="667"/>
      <c r="AS277" s="667"/>
      <c r="AT277" s="674"/>
      <c r="AU277" s="518"/>
      <c r="AV277" s="518"/>
      <c r="AX277" s="518"/>
      <c r="AY277" s="518"/>
    </row>
    <row r="278" spans="1:51" s="491" customFormat="1" ht="12" customHeight="1">
      <c r="A278" s="675">
        <v>86</v>
      </c>
      <c r="B278" s="678"/>
      <c r="C278" s="696"/>
      <c r="D278" s="684" t="s">
        <v>618</v>
      </c>
      <c r="E278" s="508"/>
      <c r="F278" s="687"/>
      <c r="G278" s="688"/>
      <c r="H278" s="509" t="s">
        <v>619</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693">
        <f t="shared" ref="AN278" si="330">IF(LEFT($AN$1,6)="共同生活援助",SUM(I279:AM279),SUM(I279:AM280))</f>
        <v>0</v>
      </c>
      <c r="AO278" s="665">
        <f>IF($AN$3="４週",AN278/4,AN278/(DAY(EOMONTH($I$21,0))/7))</f>
        <v>0</v>
      </c>
      <c r="AP278" s="668"/>
      <c r="AQ278" s="669"/>
      <c r="AR278" s="665" t="str">
        <f t="shared" ref="AR278" si="331">IF($AN$3="４週",AU279,AV279)</f>
        <v/>
      </c>
      <c r="AS278" s="665"/>
      <c r="AT278" s="674"/>
      <c r="AU278" s="511" t="s">
        <v>620</v>
      </c>
      <c r="AV278" s="511" t="s">
        <v>621</v>
      </c>
      <c r="AX278" s="511" t="s">
        <v>622</v>
      </c>
      <c r="AY278" s="511" t="s">
        <v>623</v>
      </c>
    </row>
    <row r="279" spans="1:51" s="491" customFormat="1" ht="12" customHeight="1">
      <c r="A279" s="676"/>
      <c r="B279" s="679"/>
      <c r="C279" s="697"/>
      <c r="D279" s="685"/>
      <c r="E279" s="512"/>
      <c r="F279" s="689"/>
      <c r="G279" s="690"/>
      <c r="H279" s="513" t="s">
        <v>624</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694"/>
      <c r="AO279" s="666"/>
      <c r="AP279" s="670"/>
      <c r="AQ279" s="671"/>
      <c r="AR279" s="666"/>
      <c r="AS279" s="666"/>
      <c r="AT279" s="674"/>
      <c r="AU279" s="515" t="str">
        <f t="shared" ref="AU279" si="332">IFERROR(IF($D278="□",($AO278/$AK$6),($AO278/$AK$8)),"")</f>
        <v/>
      </c>
      <c r="AV279" s="515" t="str">
        <f t="shared" ref="AV279" si="333">IFERROR(IF($D278="□",($AN278/$AO$6),($AN278/$AO$8)),"")</f>
        <v/>
      </c>
      <c r="AX279" s="515" t="s">
        <v>774</v>
      </c>
      <c r="AY279" s="515" t="s">
        <v>774</v>
      </c>
    </row>
    <row r="280" spans="1:51" s="491" customFormat="1" ht="12" customHeight="1">
      <c r="A280" s="677"/>
      <c r="B280" s="680"/>
      <c r="C280" s="698"/>
      <c r="D280" s="686"/>
      <c r="E280" s="512"/>
      <c r="F280" s="691"/>
      <c r="G280" s="692"/>
      <c r="H280" s="516" t="s">
        <v>625</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695"/>
      <c r="AO280" s="667"/>
      <c r="AP280" s="672"/>
      <c r="AQ280" s="673"/>
      <c r="AR280" s="667"/>
      <c r="AS280" s="667"/>
      <c r="AT280" s="674"/>
      <c r="AU280" s="518"/>
      <c r="AV280" s="518"/>
      <c r="AX280" s="518"/>
      <c r="AY280" s="518"/>
    </row>
    <row r="281" spans="1:51" s="491" customFormat="1" ht="12" customHeight="1">
      <c r="A281" s="675">
        <v>87</v>
      </c>
      <c r="B281" s="678"/>
      <c r="C281" s="696"/>
      <c r="D281" s="684" t="s">
        <v>618</v>
      </c>
      <c r="E281" s="508"/>
      <c r="F281" s="687"/>
      <c r="G281" s="688"/>
      <c r="H281" s="509" t="s">
        <v>619</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693">
        <f t="shared" ref="AN281" si="334">IF(LEFT($AN$1,6)="共同生活援助",SUM(I282:AM282),SUM(I282:AM283))</f>
        <v>0</v>
      </c>
      <c r="AO281" s="665">
        <f>IF($AN$3="４週",AN281/4,AN281/(DAY(EOMONTH($I$21,0))/7))</f>
        <v>0</v>
      </c>
      <c r="AP281" s="668"/>
      <c r="AQ281" s="669"/>
      <c r="AR281" s="665" t="str">
        <f t="shared" ref="AR281" si="335">IF($AN$3="４週",AU282,AV282)</f>
        <v/>
      </c>
      <c r="AS281" s="665"/>
      <c r="AT281" s="674"/>
      <c r="AU281" s="511" t="s">
        <v>620</v>
      </c>
      <c r="AV281" s="511" t="s">
        <v>621</v>
      </c>
      <c r="AX281" s="511" t="s">
        <v>622</v>
      </c>
      <c r="AY281" s="511" t="s">
        <v>623</v>
      </c>
    </row>
    <row r="282" spans="1:51" s="491" customFormat="1" ht="12" customHeight="1">
      <c r="A282" s="676"/>
      <c r="B282" s="679"/>
      <c r="C282" s="697"/>
      <c r="D282" s="685"/>
      <c r="E282" s="512"/>
      <c r="F282" s="689"/>
      <c r="G282" s="690"/>
      <c r="H282" s="513" t="s">
        <v>624</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694"/>
      <c r="AO282" s="666"/>
      <c r="AP282" s="670"/>
      <c r="AQ282" s="671"/>
      <c r="AR282" s="666"/>
      <c r="AS282" s="666"/>
      <c r="AT282" s="674"/>
      <c r="AU282" s="515" t="str">
        <f t="shared" ref="AU282" si="336">IFERROR(IF($D281="□",($AO281/$AK$6),($AO281/$AK$8)),"")</f>
        <v/>
      </c>
      <c r="AV282" s="515" t="str">
        <f t="shared" ref="AV282" si="337">IFERROR(IF($D281="□",($AN281/$AO$6),($AN281/$AO$8)),"")</f>
        <v/>
      </c>
      <c r="AX282" s="515" t="s">
        <v>774</v>
      </c>
      <c r="AY282" s="515" t="s">
        <v>774</v>
      </c>
    </row>
    <row r="283" spans="1:51" s="491" customFormat="1" ht="12" customHeight="1">
      <c r="A283" s="677"/>
      <c r="B283" s="680"/>
      <c r="C283" s="698"/>
      <c r="D283" s="686"/>
      <c r="E283" s="512"/>
      <c r="F283" s="691"/>
      <c r="G283" s="692"/>
      <c r="H283" s="516" t="s">
        <v>625</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695"/>
      <c r="AO283" s="667"/>
      <c r="AP283" s="672"/>
      <c r="AQ283" s="673"/>
      <c r="AR283" s="667"/>
      <c r="AS283" s="667"/>
      <c r="AT283" s="674"/>
      <c r="AU283" s="518"/>
      <c r="AV283" s="518"/>
      <c r="AX283" s="518"/>
      <c r="AY283" s="518"/>
    </row>
    <row r="284" spans="1:51" s="491" customFormat="1" ht="12" customHeight="1">
      <c r="A284" s="675">
        <v>88</v>
      </c>
      <c r="B284" s="678"/>
      <c r="C284" s="681"/>
      <c r="D284" s="684" t="s">
        <v>618</v>
      </c>
      <c r="E284" s="508"/>
      <c r="F284" s="687"/>
      <c r="G284" s="688"/>
      <c r="H284" s="509" t="s">
        <v>619</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693">
        <f t="shared" ref="AN284" si="338">IF(LEFT($AN$1,6)="共同生活援助",SUM(I285:AM285),SUM(I285:AM286))</f>
        <v>0</v>
      </c>
      <c r="AO284" s="665">
        <f>IF($AN$3="４週",AN284/4,AN284/(DAY(EOMONTH($I$21,0))/7))</f>
        <v>0</v>
      </c>
      <c r="AP284" s="668"/>
      <c r="AQ284" s="669"/>
      <c r="AR284" s="665" t="str">
        <f t="shared" ref="AR284" si="339">IF($AN$3="４週",AU285,AV285)</f>
        <v/>
      </c>
      <c r="AS284" s="665"/>
      <c r="AT284" s="674"/>
      <c r="AU284" s="511" t="s">
        <v>620</v>
      </c>
      <c r="AV284" s="511" t="s">
        <v>621</v>
      </c>
      <c r="AX284" s="511" t="s">
        <v>622</v>
      </c>
      <c r="AY284" s="511" t="s">
        <v>623</v>
      </c>
    </row>
    <row r="285" spans="1:51" s="491" customFormat="1" ht="12" customHeight="1">
      <c r="A285" s="676"/>
      <c r="B285" s="679"/>
      <c r="C285" s="682"/>
      <c r="D285" s="685"/>
      <c r="E285" s="512"/>
      <c r="F285" s="689"/>
      <c r="G285" s="690"/>
      <c r="H285" s="513" t="s">
        <v>624</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694"/>
      <c r="AO285" s="666"/>
      <c r="AP285" s="670"/>
      <c r="AQ285" s="671"/>
      <c r="AR285" s="666"/>
      <c r="AS285" s="666"/>
      <c r="AT285" s="674"/>
      <c r="AU285" s="515" t="str">
        <f t="shared" ref="AU285" si="340">IFERROR(IF($D284="□",($AO284/$AK$6),($AO284/$AK$8)),"")</f>
        <v/>
      </c>
      <c r="AV285" s="515" t="str">
        <f t="shared" ref="AV285" si="341">IFERROR(IF($D284="□",($AN284/$AO$6),($AN284/$AO$8)),"")</f>
        <v/>
      </c>
      <c r="AX285" s="515" t="s">
        <v>774</v>
      </c>
      <c r="AY285" s="515" t="s">
        <v>774</v>
      </c>
    </row>
    <row r="286" spans="1:51" s="491" customFormat="1" ht="12" customHeight="1">
      <c r="A286" s="677"/>
      <c r="B286" s="680"/>
      <c r="C286" s="683"/>
      <c r="D286" s="686"/>
      <c r="E286" s="512"/>
      <c r="F286" s="691"/>
      <c r="G286" s="692"/>
      <c r="H286" s="516" t="s">
        <v>625</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695"/>
      <c r="AO286" s="667"/>
      <c r="AP286" s="672"/>
      <c r="AQ286" s="673"/>
      <c r="AR286" s="667"/>
      <c r="AS286" s="667"/>
      <c r="AT286" s="674"/>
      <c r="AU286" s="518"/>
      <c r="AV286" s="518"/>
      <c r="AX286" s="518"/>
      <c r="AY286" s="518"/>
    </row>
    <row r="287" spans="1:51" s="491" customFormat="1" ht="12" customHeight="1">
      <c r="A287" s="675">
        <v>89</v>
      </c>
      <c r="B287" s="678"/>
      <c r="C287" s="696"/>
      <c r="D287" s="684" t="s">
        <v>618</v>
      </c>
      <c r="E287" s="508"/>
      <c r="F287" s="687"/>
      <c r="G287" s="688"/>
      <c r="H287" s="509" t="s">
        <v>619</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693">
        <f t="shared" ref="AN287" si="342">IF(LEFT($AN$1,6)="共同生活援助",SUM(I288:AM288),SUM(I288:AM289))</f>
        <v>0</v>
      </c>
      <c r="AO287" s="665">
        <f>IF($AN$3="４週",AN287/4,AN287/(DAY(EOMONTH($I$21,0))/7))</f>
        <v>0</v>
      </c>
      <c r="AP287" s="668"/>
      <c r="AQ287" s="669"/>
      <c r="AR287" s="665" t="str">
        <f t="shared" ref="AR287" si="343">IF($AN$3="４週",AU288,AV288)</f>
        <v/>
      </c>
      <c r="AS287" s="665"/>
      <c r="AT287" s="674"/>
      <c r="AU287" s="511" t="s">
        <v>620</v>
      </c>
      <c r="AV287" s="511" t="s">
        <v>621</v>
      </c>
      <c r="AX287" s="511" t="s">
        <v>622</v>
      </c>
      <c r="AY287" s="511" t="s">
        <v>623</v>
      </c>
    </row>
    <row r="288" spans="1:51" s="491" customFormat="1" ht="12" customHeight="1">
      <c r="A288" s="676"/>
      <c r="B288" s="679"/>
      <c r="C288" s="697"/>
      <c r="D288" s="685"/>
      <c r="E288" s="512"/>
      <c r="F288" s="689"/>
      <c r="G288" s="690"/>
      <c r="H288" s="513" t="s">
        <v>624</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694"/>
      <c r="AO288" s="666"/>
      <c r="AP288" s="670"/>
      <c r="AQ288" s="671"/>
      <c r="AR288" s="666"/>
      <c r="AS288" s="666"/>
      <c r="AT288" s="674"/>
      <c r="AU288" s="515" t="str">
        <f t="shared" ref="AU288" si="344">IFERROR(IF($D287="□",($AO287/$AK$6),($AO287/$AK$8)),"")</f>
        <v/>
      </c>
      <c r="AV288" s="515" t="str">
        <f t="shared" ref="AV288" si="345">IFERROR(IF($D287="□",($AN287/$AO$6),($AN287/$AO$8)),"")</f>
        <v/>
      </c>
      <c r="AX288" s="515" t="s">
        <v>774</v>
      </c>
      <c r="AY288" s="515" t="s">
        <v>774</v>
      </c>
    </row>
    <row r="289" spans="1:51" s="491" customFormat="1" ht="12" customHeight="1">
      <c r="A289" s="677"/>
      <c r="B289" s="680"/>
      <c r="C289" s="698"/>
      <c r="D289" s="686"/>
      <c r="E289" s="512"/>
      <c r="F289" s="691"/>
      <c r="G289" s="692"/>
      <c r="H289" s="516" t="s">
        <v>625</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695"/>
      <c r="AO289" s="667"/>
      <c r="AP289" s="672"/>
      <c r="AQ289" s="673"/>
      <c r="AR289" s="667"/>
      <c r="AS289" s="667"/>
      <c r="AT289" s="674"/>
      <c r="AU289" s="518"/>
      <c r="AV289" s="518"/>
      <c r="AX289" s="518"/>
      <c r="AY289" s="518"/>
    </row>
    <row r="290" spans="1:51" s="491" customFormat="1" ht="12" customHeight="1">
      <c r="A290" s="675">
        <v>90</v>
      </c>
      <c r="B290" s="678"/>
      <c r="C290" s="696"/>
      <c r="D290" s="684" t="s">
        <v>618</v>
      </c>
      <c r="E290" s="508"/>
      <c r="F290" s="687"/>
      <c r="G290" s="688"/>
      <c r="H290" s="509" t="s">
        <v>619</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693">
        <f t="shared" ref="AN290" si="346">IF(LEFT($AN$1,6)="共同生活援助",SUM(I291:AM291),SUM(I291:AM292))</f>
        <v>0</v>
      </c>
      <c r="AO290" s="665">
        <f>IF($AN$3="４週",AN290/4,AN290/(DAY(EOMONTH($I$21,0))/7))</f>
        <v>0</v>
      </c>
      <c r="AP290" s="668"/>
      <c r="AQ290" s="669"/>
      <c r="AR290" s="665" t="str">
        <f t="shared" ref="AR290" si="347">IF($AN$3="４週",AU291,AV291)</f>
        <v/>
      </c>
      <c r="AS290" s="665"/>
      <c r="AT290" s="674"/>
      <c r="AU290" s="511" t="s">
        <v>620</v>
      </c>
      <c r="AV290" s="511" t="s">
        <v>621</v>
      </c>
      <c r="AX290" s="511" t="s">
        <v>622</v>
      </c>
      <c r="AY290" s="511" t="s">
        <v>623</v>
      </c>
    </row>
    <row r="291" spans="1:51" s="491" customFormat="1" ht="12" customHeight="1">
      <c r="A291" s="676"/>
      <c r="B291" s="679"/>
      <c r="C291" s="697"/>
      <c r="D291" s="685"/>
      <c r="E291" s="512"/>
      <c r="F291" s="689"/>
      <c r="G291" s="690"/>
      <c r="H291" s="513" t="s">
        <v>624</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694"/>
      <c r="AO291" s="666"/>
      <c r="AP291" s="670"/>
      <c r="AQ291" s="671"/>
      <c r="AR291" s="666"/>
      <c r="AS291" s="666"/>
      <c r="AT291" s="674"/>
      <c r="AU291" s="515" t="str">
        <f t="shared" ref="AU291" si="348">IFERROR(IF($D290="□",($AO290/$AK$6),($AO290/$AK$8)),"")</f>
        <v/>
      </c>
      <c r="AV291" s="515" t="str">
        <f t="shared" ref="AV291" si="349">IFERROR(IF($D290="□",($AN290/$AO$6),($AN290/$AO$8)),"")</f>
        <v/>
      </c>
      <c r="AX291" s="515" t="s">
        <v>774</v>
      </c>
      <c r="AY291" s="515" t="s">
        <v>774</v>
      </c>
    </row>
    <row r="292" spans="1:51" s="491" customFormat="1" ht="12" customHeight="1">
      <c r="A292" s="677"/>
      <c r="B292" s="680"/>
      <c r="C292" s="698"/>
      <c r="D292" s="686"/>
      <c r="E292" s="512"/>
      <c r="F292" s="691"/>
      <c r="G292" s="692"/>
      <c r="H292" s="516" t="s">
        <v>625</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695"/>
      <c r="AO292" s="667"/>
      <c r="AP292" s="672"/>
      <c r="AQ292" s="673"/>
      <c r="AR292" s="667"/>
      <c r="AS292" s="667"/>
      <c r="AT292" s="674"/>
      <c r="AU292" s="518"/>
      <c r="AV292" s="518"/>
      <c r="AX292" s="518"/>
      <c r="AY292" s="518"/>
    </row>
    <row r="293" spans="1:51" s="491" customFormat="1" ht="12" customHeight="1">
      <c r="A293" s="675">
        <v>91</v>
      </c>
      <c r="B293" s="678"/>
      <c r="C293" s="696"/>
      <c r="D293" s="684" t="s">
        <v>618</v>
      </c>
      <c r="E293" s="508"/>
      <c r="F293" s="687"/>
      <c r="G293" s="688"/>
      <c r="H293" s="509" t="s">
        <v>619</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693">
        <f t="shared" ref="AN293" si="350">IF(LEFT($AN$1,6)="共同生活援助",SUM(I294:AM294),SUM(I294:AM295))</f>
        <v>0</v>
      </c>
      <c r="AO293" s="665">
        <f>IF($AN$3="４週",AN293/4,AN293/(DAY(EOMONTH($I$21,0))/7))</f>
        <v>0</v>
      </c>
      <c r="AP293" s="668"/>
      <c r="AQ293" s="669"/>
      <c r="AR293" s="665" t="str">
        <f t="shared" ref="AR293" si="351">IF($AN$3="４週",AU294,AV294)</f>
        <v/>
      </c>
      <c r="AS293" s="665"/>
      <c r="AT293" s="674"/>
      <c r="AU293" s="511" t="s">
        <v>620</v>
      </c>
      <c r="AV293" s="511" t="s">
        <v>621</v>
      </c>
      <c r="AX293" s="511" t="s">
        <v>622</v>
      </c>
      <c r="AY293" s="511" t="s">
        <v>623</v>
      </c>
    </row>
    <row r="294" spans="1:51" s="491" customFormat="1" ht="12" customHeight="1">
      <c r="A294" s="676"/>
      <c r="B294" s="679"/>
      <c r="C294" s="697"/>
      <c r="D294" s="685"/>
      <c r="E294" s="512"/>
      <c r="F294" s="689"/>
      <c r="G294" s="690"/>
      <c r="H294" s="513" t="s">
        <v>624</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694"/>
      <c r="AO294" s="666"/>
      <c r="AP294" s="670"/>
      <c r="AQ294" s="671"/>
      <c r="AR294" s="666"/>
      <c r="AS294" s="666"/>
      <c r="AT294" s="674"/>
      <c r="AU294" s="515" t="str">
        <f t="shared" ref="AU294" si="352">IFERROR(IF($D293="□",($AO293/$AK$6),($AO293/$AK$8)),"")</f>
        <v/>
      </c>
      <c r="AV294" s="515" t="str">
        <f t="shared" ref="AV294" si="353">IFERROR(IF($D293="□",($AN293/$AO$6),($AN293/$AO$8)),"")</f>
        <v/>
      </c>
      <c r="AX294" s="515" t="s">
        <v>774</v>
      </c>
      <c r="AY294" s="515" t="s">
        <v>774</v>
      </c>
    </row>
    <row r="295" spans="1:51" s="491" customFormat="1" ht="12" customHeight="1">
      <c r="A295" s="677"/>
      <c r="B295" s="680"/>
      <c r="C295" s="698"/>
      <c r="D295" s="686"/>
      <c r="E295" s="512"/>
      <c r="F295" s="691"/>
      <c r="G295" s="692"/>
      <c r="H295" s="516" t="s">
        <v>625</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695"/>
      <c r="AO295" s="667"/>
      <c r="AP295" s="672"/>
      <c r="AQ295" s="673"/>
      <c r="AR295" s="667"/>
      <c r="AS295" s="667"/>
      <c r="AT295" s="674"/>
      <c r="AU295" s="518"/>
      <c r="AV295" s="518"/>
      <c r="AX295" s="518"/>
      <c r="AY295" s="518"/>
    </row>
    <row r="296" spans="1:51" s="491" customFormat="1" ht="12" customHeight="1">
      <c r="A296" s="675">
        <v>92</v>
      </c>
      <c r="B296" s="678"/>
      <c r="C296" s="696"/>
      <c r="D296" s="684" t="s">
        <v>618</v>
      </c>
      <c r="E296" s="508"/>
      <c r="F296" s="687"/>
      <c r="G296" s="688"/>
      <c r="H296" s="509" t="s">
        <v>619</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693">
        <f t="shared" ref="AN296" si="354">IF(LEFT($AN$1,6)="共同生活援助",SUM(I297:AM297),SUM(I297:AM298))</f>
        <v>0</v>
      </c>
      <c r="AO296" s="665">
        <f>IF($AN$3="４週",AN296/4,AN296/(DAY(EOMONTH($I$21,0))/7))</f>
        <v>0</v>
      </c>
      <c r="AP296" s="668"/>
      <c r="AQ296" s="669"/>
      <c r="AR296" s="665" t="str">
        <f t="shared" ref="AR296" si="355">IF($AN$3="４週",AU297,AV297)</f>
        <v/>
      </c>
      <c r="AS296" s="665"/>
      <c r="AT296" s="674"/>
      <c r="AU296" s="511" t="s">
        <v>620</v>
      </c>
      <c r="AV296" s="511" t="s">
        <v>621</v>
      </c>
      <c r="AX296" s="511" t="s">
        <v>622</v>
      </c>
      <c r="AY296" s="511" t="s">
        <v>623</v>
      </c>
    </row>
    <row r="297" spans="1:51" s="491" customFormat="1" ht="12" customHeight="1">
      <c r="A297" s="676"/>
      <c r="B297" s="679"/>
      <c r="C297" s="697"/>
      <c r="D297" s="685"/>
      <c r="E297" s="512"/>
      <c r="F297" s="689"/>
      <c r="G297" s="690"/>
      <c r="H297" s="513" t="s">
        <v>624</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694"/>
      <c r="AO297" s="666"/>
      <c r="AP297" s="670"/>
      <c r="AQ297" s="671"/>
      <c r="AR297" s="666"/>
      <c r="AS297" s="666"/>
      <c r="AT297" s="674"/>
      <c r="AU297" s="515" t="str">
        <f t="shared" ref="AU297" si="356">IFERROR(IF($D296="□",($AO296/$AK$6),($AO296/$AK$8)),"")</f>
        <v/>
      </c>
      <c r="AV297" s="515" t="str">
        <f t="shared" ref="AV297" si="357">IFERROR(IF($D296="□",($AN296/$AO$6),($AN296/$AO$8)),"")</f>
        <v/>
      </c>
      <c r="AX297" s="515" t="s">
        <v>774</v>
      </c>
      <c r="AY297" s="515" t="s">
        <v>774</v>
      </c>
    </row>
    <row r="298" spans="1:51" s="491" customFormat="1" ht="12" customHeight="1">
      <c r="A298" s="677"/>
      <c r="B298" s="680"/>
      <c r="C298" s="698"/>
      <c r="D298" s="686"/>
      <c r="E298" s="512"/>
      <c r="F298" s="691"/>
      <c r="G298" s="692"/>
      <c r="H298" s="516" t="s">
        <v>625</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695"/>
      <c r="AO298" s="667"/>
      <c r="AP298" s="672"/>
      <c r="AQ298" s="673"/>
      <c r="AR298" s="667"/>
      <c r="AS298" s="667"/>
      <c r="AT298" s="674"/>
      <c r="AU298" s="518"/>
      <c r="AV298" s="518"/>
      <c r="AX298" s="518"/>
      <c r="AY298" s="518"/>
    </row>
    <row r="299" spans="1:51" s="491" customFormat="1" ht="12" customHeight="1">
      <c r="A299" s="675">
        <v>93</v>
      </c>
      <c r="B299" s="678"/>
      <c r="C299" s="696"/>
      <c r="D299" s="684" t="s">
        <v>618</v>
      </c>
      <c r="E299" s="508"/>
      <c r="F299" s="687"/>
      <c r="G299" s="688"/>
      <c r="H299" s="509" t="s">
        <v>619</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693">
        <f t="shared" ref="AN299" si="358">IF(LEFT($AN$1,6)="共同生活援助",SUM(I300:AM300),SUM(I300:AM301))</f>
        <v>0</v>
      </c>
      <c r="AO299" s="665">
        <f>IF($AN$3="４週",AN299/4,AN299/(DAY(EOMONTH($I$21,0))/7))</f>
        <v>0</v>
      </c>
      <c r="AP299" s="668"/>
      <c r="AQ299" s="669"/>
      <c r="AR299" s="665" t="str">
        <f t="shared" ref="AR299" si="359">IF($AN$3="４週",AU300,AV300)</f>
        <v/>
      </c>
      <c r="AS299" s="665"/>
      <c r="AT299" s="674"/>
      <c r="AU299" s="511" t="s">
        <v>620</v>
      </c>
      <c r="AV299" s="511" t="s">
        <v>621</v>
      </c>
      <c r="AX299" s="511" t="s">
        <v>622</v>
      </c>
      <c r="AY299" s="511" t="s">
        <v>623</v>
      </c>
    </row>
    <row r="300" spans="1:51" s="491" customFormat="1" ht="12" customHeight="1">
      <c r="A300" s="676"/>
      <c r="B300" s="679"/>
      <c r="C300" s="697"/>
      <c r="D300" s="685"/>
      <c r="E300" s="512"/>
      <c r="F300" s="689"/>
      <c r="G300" s="690"/>
      <c r="H300" s="513" t="s">
        <v>624</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694"/>
      <c r="AO300" s="666"/>
      <c r="AP300" s="670"/>
      <c r="AQ300" s="671"/>
      <c r="AR300" s="666"/>
      <c r="AS300" s="666"/>
      <c r="AT300" s="674"/>
      <c r="AU300" s="515" t="str">
        <f t="shared" ref="AU300" si="360">IFERROR(IF($D299="□",($AO299/$AK$6),($AO299/$AK$8)),"")</f>
        <v/>
      </c>
      <c r="AV300" s="515" t="str">
        <f t="shared" ref="AV300" si="361">IFERROR(IF($D299="□",($AN299/$AO$6),($AN299/$AO$8)),"")</f>
        <v/>
      </c>
      <c r="AX300" s="515" t="s">
        <v>774</v>
      </c>
      <c r="AY300" s="515" t="s">
        <v>774</v>
      </c>
    </row>
    <row r="301" spans="1:51" s="491" customFormat="1" ht="12" customHeight="1">
      <c r="A301" s="677"/>
      <c r="B301" s="680"/>
      <c r="C301" s="698"/>
      <c r="D301" s="686"/>
      <c r="E301" s="512"/>
      <c r="F301" s="691"/>
      <c r="G301" s="692"/>
      <c r="H301" s="516" t="s">
        <v>625</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695"/>
      <c r="AO301" s="667"/>
      <c r="AP301" s="672"/>
      <c r="AQ301" s="673"/>
      <c r="AR301" s="667"/>
      <c r="AS301" s="667"/>
      <c r="AT301" s="674"/>
      <c r="AU301" s="518"/>
      <c r="AV301" s="518"/>
      <c r="AX301" s="518"/>
      <c r="AY301" s="518"/>
    </row>
    <row r="302" spans="1:51" s="491" customFormat="1" ht="12" customHeight="1">
      <c r="A302" s="675">
        <v>94</v>
      </c>
      <c r="B302" s="678"/>
      <c r="C302" s="696"/>
      <c r="D302" s="684" t="s">
        <v>618</v>
      </c>
      <c r="E302" s="508"/>
      <c r="F302" s="687"/>
      <c r="G302" s="688"/>
      <c r="H302" s="509" t="s">
        <v>619</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693">
        <f t="shared" ref="AN302" si="362">IF(LEFT($AN$1,6)="共同生活援助",SUM(I303:AM303),SUM(I303:AM304))</f>
        <v>0</v>
      </c>
      <c r="AO302" s="665">
        <f>IF($AN$3="４週",AN302/4,AN302/(DAY(EOMONTH($I$21,0))/7))</f>
        <v>0</v>
      </c>
      <c r="AP302" s="668"/>
      <c r="AQ302" s="669"/>
      <c r="AR302" s="665" t="str">
        <f t="shared" ref="AR302" si="363">IF($AN$3="４週",AU303,AV303)</f>
        <v/>
      </c>
      <c r="AS302" s="665"/>
      <c r="AT302" s="674"/>
      <c r="AU302" s="511" t="s">
        <v>620</v>
      </c>
      <c r="AV302" s="511" t="s">
        <v>621</v>
      </c>
      <c r="AX302" s="511" t="s">
        <v>622</v>
      </c>
      <c r="AY302" s="511" t="s">
        <v>623</v>
      </c>
    </row>
    <row r="303" spans="1:51" s="491" customFormat="1" ht="12" customHeight="1">
      <c r="A303" s="676"/>
      <c r="B303" s="679"/>
      <c r="C303" s="697"/>
      <c r="D303" s="685"/>
      <c r="E303" s="512"/>
      <c r="F303" s="689"/>
      <c r="G303" s="690"/>
      <c r="H303" s="513" t="s">
        <v>624</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694"/>
      <c r="AO303" s="666"/>
      <c r="AP303" s="670"/>
      <c r="AQ303" s="671"/>
      <c r="AR303" s="666"/>
      <c r="AS303" s="666"/>
      <c r="AT303" s="674"/>
      <c r="AU303" s="515" t="str">
        <f t="shared" ref="AU303" si="364">IFERROR(IF($D302="□",($AO302/$AK$6),($AO302/$AK$8)),"")</f>
        <v/>
      </c>
      <c r="AV303" s="515" t="str">
        <f t="shared" ref="AV303" si="365">IFERROR(IF($D302="□",($AN302/$AO$6),($AN302/$AO$8)),"")</f>
        <v/>
      </c>
      <c r="AX303" s="515" t="s">
        <v>774</v>
      </c>
      <c r="AY303" s="515" t="s">
        <v>774</v>
      </c>
    </row>
    <row r="304" spans="1:51" s="491" customFormat="1" ht="12" customHeight="1">
      <c r="A304" s="677"/>
      <c r="B304" s="680"/>
      <c r="C304" s="698"/>
      <c r="D304" s="686"/>
      <c r="E304" s="512"/>
      <c r="F304" s="691"/>
      <c r="G304" s="692"/>
      <c r="H304" s="516" t="s">
        <v>625</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695"/>
      <c r="AO304" s="667"/>
      <c r="AP304" s="672"/>
      <c r="AQ304" s="673"/>
      <c r="AR304" s="667"/>
      <c r="AS304" s="667"/>
      <c r="AT304" s="674"/>
      <c r="AU304" s="518"/>
      <c r="AV304" s="518"/>
      <c r="AX304" s="518"/>
      <c r="AY304" s="518"/>
    </row>
    <row r="305" spans="1:51" s="491" customFormat="1" ht="12" customHeight="1">
      <c r="A305" s="675">
        <v>95</v>
      </c>
      <c r="B305" s="678"/>
      <c r="C305" s="696"/>
      <c r="D305" s="684" t="s">
        <v>618</v>
      </c>
      <c r="E305" s="508"/>
      <c r="F305" s="687"/>
      <c r="G305" s="688"/>
      <c r="H305" s="509" t="s">
        <v>619</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693">
        <f t="shared" ref="AN305" si="366">IF(LEFT($AN$1,6)="共同生活援助",SUM(I306:AM306),SUM(I306:AM307))</f>
        <v>0</v>
      </c>
      <c r="AO305" s="665">
        <f>IF($AN$3="４週",AN305/4,AN305/(DAY(EOMONTH($I$21,0))/7))</f>
        <v>0</v>
      </c>
      <c r="AP305" s="668"/>
      <c r="AQ305" s="669"/>
      <c r="AR305" s="665" t="str">
        <f t="shared" ref="AR305" si="367">IF($AN$3="４週",AU306,AV306)</f>
        <v/>
      </c>
      <c r="AS305" s="665"/>
      <c r="AT305" s="674"/>
      <c r="AU305" s="511" t="s">
        <v>620</v>
      </c>
      <c r="AV305" s="511" t="s">
        <v>621</v>
      </c>
      <c r="AX305" s="511" t="s">
        <v>622</v>
      </c>
      <c r="AY305" s="511" t="s">
        <v>623</v>
      </c>
    </row>
    <row r="306" spans="1:51" s="491" customFormat="1" ht="12" customHeight="1">
      <c r="A306" s="676"/>
      <c r="B306" s="679"/>
      <c r="C306" s="697"/>
      <c r="D306" s="685"/>
      <c r="E306" s="512"/>
      <c r="F306" s="689"/>
      <c r="G306" s="690"/>
      <c r="H306" s="513" t="s">
        <v>624</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694"/>
      <c r="AO306" s="666"/>
      <c r="AP306" s="670"/>
      <c r="AQ306" s="671"/>
      <c r="AR306" s="666"/>
      <c r="AS306" s="666"/>
      <c r="AT306" s="674"/>
      <c r="AU306" s="515" t="str">
        <f t="shared" ref="AU306" si="368">IFERROR(IF($D305="□",($AO305/$AK$6),($AO305/$AK$8)),"")</f>
        <v/>
      </c>
      <c r="AV306" s="515" t="str">
        <f t="shared" ref="AV306" si="369">IFERROR(IF($D305="□",($AN305/$AO$6),($AN305/$AO$8)),"")</f>
        <v/>
      </c>
      <c r="AX306" s="515" t="s">
        <v>774</v>
      </c>
      <c r="AY306" s="515" t="s">
        <v>774</v>
      </c>
    </row>
    <row r="307" spans="1:51" s="491" customFormat="1" ht="12" customHeight="1">
      <c r="A307" s="677"/>
      <c r="B307" s="680"/>
      <c r="C307" s="698"/>
      <c r="D307" s="686"/>
      <c r="E307" s="512"/>
      <c r="F307" s="691"/>
      <c r="G307" s="692"/>
      <c r="H307" s="516" t="s">
        <v>625</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695"/>
      <c r="AO307" s="667"/>
      <c r="AP307" s="672"/>
      <c r="AQ307" s="673"/>
      <c r="AR307" s="667"/>
      <c r="AS307" s="667"/>
      <c r="AT307" s="674"/>
      <c r="AU307" s="518"/>
      <c r="AV307" s="518"/>
      <c r="AX307" s="518"/>
      <c r="AY307" s="518"/>
    </row>
    <row r="308" spans="1:51" s="491" customFormat="1" ht="12" customHeight="1">
      <c r="A308" s="675">
        <v>96</v>
      </c>
      <c r="B308" s="678"/>
      <c r="C308" s="696"/>
      <c r="D308" s="684" t="s">
        <v>618</v>
      </c>
      <c r="E308" s="508"/>
      <c r="F308" s="687"/>
      <c r="G308" s="688"/>
      <c r="H308" s="509" t="s">
        <v>619</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693">
        <f t="shared" ref="AN308" si="370">IF(LEFT($AN$1,6)="共同生活援助",SUM(I309:AM309),SUM(I309:AM310))</f>
        <v>0</v>
      </c>
      <c r="AO308" s="665">
        <f>IF($AN$3="４週",AN308/4,AN308/(DAY(EOMONTH($I$21,0))/7))</f>
        <v>0</v>
      </c>
      <c r="AP308" s="668"/>
      <c r="AQ308" s="669"/>
      <c r="AR308" s="665" t="str">
        <f t="shared" ref="AR308" si="371">IF($AN$3="４週",AU309,AV309)</f>
        <v/>
      </c>
      <c r="AS308" s="665"/>
      <c r="AT308" s="674"/>
      <c r="AU308" s="511" t="s">
        <v>620</v>
      </c>
      <c r="AV308" s="511" t="s">
        <v>621</v>
      </c>
      <c r="AX308" s="511" t="s">
        <v>622</v>
      </c>
      <c r="AY308" s="511" t="s">
        <v>623</v>
      </c>
    </row>
    <row r="309" spans="1:51" s="491" customFormat="1" ht="12" customHeight="1">
      <c r="A309" s="676"/>
      <c r="B309" s="679"/>
      <c r="C309" s="697"/>
      <c r="D309" s="685"/>
      <c r="E309" s="512"/>
      <c r="F309" s="689"/>
      <c r="G309" s="690"/>
      <c r="H309" s="513" t="s">
        <v>624</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694"/>
      <c r="AO309" s="666"/>
      <c r="AP309" s="670"/>
      <c r="AQ309" s="671"/>
      <c r="AR309" s="666"/>
      <c r="AS309" s="666"/>
      <c r="AT309" s="674"/>
      <c r="AU309" s="515" t="str">
        <f t="shared" ref="AU309" si="372">IFERROR(IF($D308="□",($AO308/$AK$6),($AO308/$AK$8)),"")</f>
        <v/>
      </c>
      <c r="AV309" s="515" t="str">
        <f t="shared" ref="AV309" si="373">IFERROR(IF($D308="□",($AN308/$AO$6),($AN308/$AO$8)),"")</f>
        <v/>
      </c>
      <c r="AX309" s="515" t="s">
        <v>774</v>
      </c>
      <c r="AY309" s="515" t="s">
        <v>774</v>
      </c>
    </row>
    <row r="310" spans="1:51" s="491" customFormat="1" ht="12" customHeight="1">
      <c r="A310" s="677"/>
      <c r="B310" s="680"/>
      <c r="C310" s="698"/>
      <c r="D310" s="686"/>
      <c r="E310" s="512"/>
      <c r="F310" s="691"/>
      <c r="G310" s="692"/>
      <c r="H310" s="516" t="s">
        <v>625</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695"/>
      <c r="AO310" s="667"/>
      <c r="AP310" s="672"/>
      <c r="AQ310" s="673"/>
      <c r="AR310" s="667"/>
      <c r="AS310" s="667"/>
      <c r="AT310" s="674"/>
      <c r="AU310" s="518"/>
      <c r="AV310" s="518"/>
      <c r="AX310" s="518"/>
      <c r="AY310" s="518"/>
    </row>
    <row r="311" spans="1:51" s="491" customFormat="1" ht="12" customHeight="1">
      <c r="A311" s="675">
        <v>97</v>
      </c>
      <c r="B311" s="678"/>
      <c r="C311" s="696"/>
      <c r="D311" s="684" t="s">
        <v>618</v>
      </c>
      <c r="E311" s="508"/>
      <c r="F311" s="687"/>
      <c r="G311" s="688"/>
      <c r="H311" s="509" t="s">
        <v>619</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693">
        <f t="shared" ref="AN311" si="374">IF(LEFT($AN$1,6)="共同生活援助",SUM(I312:AM312),SUM(I312:AM313))</f>
        <v>0</v>
      </c>
      <c r="AO311" s="665">
        <f>IF($AN$3="４週",AN311/4,AN311/(DAY(EOMONTH($I$21,0))/7))</f>
        <v>0</v>
      </c>
      <c r="AP311" s="668"/>
      <c r="AQ311" s="669"/>
      <c r="AR311" s="665" t="str">
        <f t="shared" ref="AR311" si="375">IF($AN$3="４週",AU312,AV312)</f>
        <v/>
      </c>
      <c r="AS311" s="665"/>
      <c r="AT311" s="674"/>
      <c r="AU311" s="511" t="s">
        <v>620</v>
      </c>
      <c r="AV311" s="511" t="s">
        <v>621</v>
      </c>
      <c r="AX311" s="511" t="s">
        <v>622</v>
      </c>
      <c r="AY311" s="511" t="s">
        <v>623</v>
      </c>
    </row>
    <row r="312" spans="1:51" s="491" customFormat="1" ht="12" customHeight="1">
      <c r="A312" s="676"/>
      <c r="B312" s="679"/>
      <c r="C312" s="697"/>
      <c r="D312" s="685"/>
      <c r="E312" s="512"/>
      <c r="F312" s="689"/>
      <c r="G312" s="690"/>
      <c r="H312" s="513" t="s">
        <v>624</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694"/>
      <c r="AO312" s="666"/>
      <c r="AP312" s="670"/>
      <c r="AQ312" s="671"/>
      <c r="AR312" s="666"/>
      <c r="AS312" s="666"/>
      <c r="AT312" s="674"/>
      <c r="AU312" s="515" t="str">
        <f t="shared" ref="AU312" si="376">IFERROR(IF($D311="□",($AO311/$AK$6),($AO311/$AK$8)),"")</f>
        <v/>
      </c>
      <c r="AV312" s="515" t="str">
        <f t="shared" ref="AV312" si="377">IFERROR(IF($D311="□",($AN311/$AO$6),($AN311/$AO$8)),"")</f>
        <v/>
      </c>
      <c r="AX312" s="515" t="s">
        <v>774</v>
      </c>
      <c r="AY312" s="515" t="s">
        <v>774</v>
      </c>
    </row>
    <row r="313" spans="1:51" s="491" customFormat="1" ht="12" customHeight="1">
      <c r="A313" s="677"/>
      <c r="B313" s="680"/>
      <c r="C313" s="698"/>
      <c r="D313" s="686"/>
      <c r="E313" s="512"/>
      <c r="F313" s="691"/>
      <c r="G313" s="692"/>
      <c r="H313" s="516" t="s">
        <v>625</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695"/>
      <c r="AO313" s="667"/>
      <c r="AP313" s="672"/>
      <c r="AQ313" s="673"/>
      <c r="AR313" s="667"/>
      <c r="AS313" s="667"/>
      <c r="AT313" s="674"/>
      <c r="AU313" s="518"/>
      <c r="AV313" s="518"/>
      <c r="AX313" s="518"/>
      <c r="AY313" s="518"/>
    </row>
    <row r="314" spans="1:51" s="491" customFormat="1" ht="12" customHeight="1">
      <c r="A314" s="675">
        <v>98</v>
      </c>
      <c r="B314" s="678"/>
      <c r="C314" s="696"/>
      <c r="D314" s="684" t="s">
        <v>618</v>
      </c>
      <c r="E314" s="508"/>
      <c r="F314" s="687"/>
      <c r="G314" s="688"/>
      <c r="H314" s="509" t="s">
        <v>619</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693">
        <f t="shared" ref="AN314" si="378">IF(LEFT($AN$1,6)="共同生活援助",SUM(I315:AM315),SUM(I315:AM316))</f>
        <v>0</v>
      </c>
      <c r="AO314" s="665">
        <f>IF($AN$3="４週",AN314/4,AN314/(DAY(EOMONTH($I$21,0))/7))</f>
        <v>0</v>
      </c>
      <c r="AP314" s="668"/>
      <c r="AQ314" s="669"/>
      <c r="AR314" s="665" t="str">
        <f t="shared" ref="AR314" si="379">IF($AN$3="４週",AU315,AV315)</f>
        <v/>
      </c>
      <c r="AS314" s="665"/>
      <c r="AT314" s="674"/>
      <c r="AU314" s="511" t="s">
        <v>620</v>
      </c>
      <c r="AV314" s="511" t="s">
        <v>621</v>
      </c>
      <c r="AX314" s="511" t="s">
        <v>622</v>
      </c>
      <c r="AY314" s="511" t="s">
        <v>623</v>
      </c>
    </row>
    <row r="315" spans="1:51" s="491" customFormat="1" ht="12" customHeight="1">
      <c r="A315" s="676"/>
      <c r="B315" s="679"/>
      <c r="C315" s="697"/>
      <c r="D315" s="685"/>
      <c r="E315" s="512"/>
      <c r="F315" s="689"/>
      <c r="G315" s="690"/>
      <c r="H315" s="513" t="s">
        <v>624</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694"/>
      <c r="AO315" s="666"/>
      <c r="AP315" s="670"/>
      <c r="AQ315" s="671"/>
      <c r="AR315" s="666"/>
      <c r="AS315" s="666"/>
      <c r="AT315" s="674"/>
      <c r="AU315" s="515" t="str">
        <f t="shared" ref="AU315" si="380">IFERROR(IF($D314="□",($AO314/$AK$6),($AO314/$AK$8)),"")</f>
        <v/>
      </c>
      <c r="AV315" s="515" t="str">
        <f t="shared" ref="AV315" si="381">IFERROR(IF($D314="□",($AN314/$AO$6),($AN314/$AO$8)),"")</f>
        <v/>
      </c>
      <c r="AX315" s="515" t="s">
        <v>774</v>
      </c>
      <c r="AY315" s="515" t="s">
        <v>774</v>
      </c>
    </row>
    <row r="316" spans="1:51" s="491" customFormat="1" ht="12" customHeight="1">
      <c r="A316" s="677"/>
      <c r="B316" s="680"/>
      <c r="C316" s="698"/>
      <c r="D316" s="686"/>
      <c r="E316" s="512"/>
      <c r="F316" s="691"/>
      <c r="G316" s="692"/>
      <c r="H316" s="516" t="s">
        <v>625</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695"/>
      <c r="AO316" s="667"/>
      <c r="AP316" s="672"/>
      <c r="AQ316" s="673"/>
      <c r="AR316" s="667"/>
      <c r="AS316" s="667"/>
      <c r="AT316" s="674"/>
      <c r="AU316" s="518"/>
      <c r="AV316" s="518"/>
      <c r="AX316" s="518"/>
      <c r="AY316" s="518"/>
    </row>
    <row r="317" spans="1:51" s="491" customFormat="1" ht="12" customHeight="1">
      <c r="A317" s="675">
        <v>99</v>
      </c>
      <c r="B317" s="678"/>
      <c r="C317" s="681"/>
      <c r="D317" s="684" t="s">
        <v>618</v>
      </c>
      <c r="E317" s="508"/>
      <c r="F317" s="687"/>
      <c r="G317" s="688"/>
      <c r="H317" s="509" t="s">
        <v>619</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693">
        <f t="shared" ref="AN317" si="382">IF(LEFT($AN$1,6)="共同生活援助",SUM(I318:AM318),SUM(I318:AM319))</f>
        <v>0</v>
      </c>
      <c r="AO317" s="665">
        <f>IF($AN$3="４週",AN317/4,AN317/(DAY(EOMONTH($I$21,0))/7))</f>
        <v>0</v>
      </c>
      <c r="AP317" s="668"/>
      <c r="AQ317" s="669"/>
      <c r="AR317" s="665" t="str">
        <f t="shared" ref="AR317" si="383">IF($AN$3="４週",AU318,AV318)</f>
        <v/>
      </c>
      <c r="AS317" s="665"/>
      <c r="AT317" s="674"/>
      <c r="AU317" s="511" t="s">
        <v>620</v>
      </c>
      <c r="AV317" s="511" t="s">
        <v>621</v>
      </c>
      <c r="AX317" s="511" t="s">
        <v>622</v>
      </c>
      <c r="AY317" s="511" t="s">
        <v>623</v>
      </c>
    </row>
    <row r="318" spans="1:51" s="491" customFormat="1" ht="12" customHeight="1">
      <c r="A318" s="676"/>
      <c r="B318" s="679"/>
      <c r="C318" s="682"/>
      <c r="D318" s="685"/>
      <c r="E318" s="512"/>
      <c r="F318" s="689"/>
      <c r="G318" s="690"/>
      <c r="H318" s="513" t="s">
        <v>624</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694"/>
      <c r="AO318" s="666"/>
      <c r="AP318" s="670"/>
      <c r="AQ318" s="671"/>
      <c r="AR318" s="666"/>
      <c r="AS318" s="666"/>
      <c r="AT318" s="674"/>
      <c r="AU318" s="515" t="str">
        <f t="shared" ref="AU318" si="384">IFERROR(IF($D317="□",($AO317/$AK$6),($AO317/$AK$8)),"")</f>
        <v/>
      </c>
      <c r="AV318" s="515" t="str">
        <f t="shared" ref="AV318" si="385">IFERROR(IF($D317="□",($AN317/$AO$6),($AN317/$AO$8)),"")</f>
        <v/>
      </c>
      <c r="AX318" s="515" t="s">
        <v>774</v>
      </c>
      <c r="AY318" s="515" t="s">
        <v>774</v>
      </c>
    </row>
    <row r="319" spans="1:51" s="491" customFormat="1" ht="12" customHeight="1">
      <c r="A319" s="677"/>
      <c r="B319" s="680"/>
      <c r="C319" s="683"/>
      <c r="D319" s="686"/>
      <c r="E319" s="572"/>
      <c r="F319" s="691"/>
      <c r="G319" s="692"/>
      <c r="H319" s="516" t="s">
        <v>625</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695"/>
      <c r="AO319" s="667"/>
      <c r="AP319" s="672"/>
      <c r="AQ319" s="673"/>
      <c r="AR319" s="667"/>
      <c r="AS319" s="667"/>
      <c r="AT319" s="674"/>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626</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627</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628</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629</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630</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631</v>
      </c>
      <c r="B326" s="543"/>
      <c r="C326" s="531"/>
      <c r="D326" s="531"/>
      <c r="E326" s="531"/>
      <c r="F326" s="531"/>
      <c r="G326" s="531"/>
      <c r="H326" s="531"/>
      <c r="I326" s="531"/>
      <c r="J326" s="531"/>
    </row>
    <row r="327" spans="1:46" ht="15" customHeight="1">
      <c r="A327" s="531" t="s">
        <v>632</v>
      </c>
      <c r="B327" s="543"/>
      <c r="C327" s="531"/>
      <c r="D327" s="531"/>
      <c r="E327" s="531"/>
      <c r="F327" s="531"/>
      <c r="G327" s="531"/>
      <c r="H327" s="531"/>
      <c r="I327" s="531"/>
      <c r="J327" s="531"/>
    </row>
    <row r="328" spans="1:46" ht="15" customHeight="1">
      <c r="A328" s="531"/>
      <c r="B328" s="544" t="s">
        <v>633</v>
      </c>
      <c r="C328" s="662" t="s">
        <v>634</v>
      </c>
      <c r="D328" s="663"/>
      <c r="E328" s="664"/>
      <c r="F328" s="527"/>
      <c r="G328" s="527"/>
      <c r="H328" s="531"/>
      <c r="I328" s="531"/>
      <c r="AS328" s="531"/>
    </row>
    <row r="329" spans="1:46" ht="15" customHeight="1">
      <c r="A329" s="531"/>
      <c r="B329" s="545" t="s">
        <v>635</v>
      </c>
      <c r="C329" s="662" t="s">
        <v>636</v>
      </c>
      <c r="D329" s="663"/>
      <c r="E329" s="664"/>
      <c r="F329" s="531"/>
      <c r="G329" s="531"/>
      <c r="H329" s="531"/>
      <c r="I329" s="531"/>
      <c r="AS329" s="531"/>
    </row>
    <row r="330" spans="1:46" ht="15" customHeight="1">
      <c r="A330" s="531"/>
      <c r="B330" s="545" t="s">
        <v>637</v>
      </c>
      <c r="C330" s="662" t="s">
        <v>638</v>
      </c>
      <c r="D330" s="663"/>
      <c r="E330" s="664"/>
      <c r="F330" s="531"/>
      <c r="G330" s="531"/>
      <c r="H330" s="531"/>
      <c r="I330" s="531"/>
      <c r="AS330" s="531"/>
    </row>
    <row r="331" spans="1:46" ht="15" customHeight="1">
      <c r="A331" s="531"/>
      <c r="B331" s="545" t="s">
        <v>639</v>
      </c>
      <c r="C331" s="662" t="s">
        <v>640</v>
      </c>
      <c r="D331" s="663"/>
      <c r="E331" s="664"/>
      <c r="F331" s="531"/>
      <c r="G331" s="531"/>
      <c r="H331" s="531"/>
      <c r="I331" s="531"/>
      <c r="AS331" s="531"/>
    </row>
    <row r="332" spans="1:46" ht="15" customHeight="1">
      <c r="A332" s="531"/>
      <c r="B332" s="545" t="s">
        <v>641</v>
      </c>
      <c r="C332" s="662" t="s">
        <v>642</v>
      </c>
      <c r="D332" s="663"/>
      <c r="E332" s="664"/>
      <c r="F332" s="531"/>
      <c r="G332" s="531"/>
      <c r="H332" s="531"/>
      <c r="I332" s="531"/>
      <c r="AS332" s="531"/>
    </row>
    <row r="333" spans="1:46" ht="15" customHeight="1">
      <c r="A333" s="531"/>
      <c r="B333" s="531" t="s">
        <v>643</v>
      </c>
      <c r="C333" s="531"/>
      <c r="D333" s="531"/>
      <c r="E333" s="531"/>
      <c r="F333" s="531"/>
      <c r="G333" s="531"/>
      <c r="H333" s="531"/>
      <c r="I333" s="531"/>
      <c r="J333" s="531"/>
    </row>
    <row r="334" spans="1:46" ht="15" customHeight="1">
      <c r="A334" s="531"/>
      <c r="B334" s="531" t="s">
        <v>644</v>
      </c>
      <c r="C334" s="531"/>
      <c r="D334" s="531"/>
      <c r="E334" s="531"/>
      <c r="F334" s="531"/>
      <c r="G334" s="531"/>
      <c r="H334" s="531"/>
      <c r="I334" s="531"/>
      <c r="J334" s="531"/>
    </row>
    <row r="335" spans="1:46" ht="15" customHeight="1">
      <c r="A335" s="531"/>
      <c r="B335" s="531" t="s">
        <v>645</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646</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647</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648</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649</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650</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651</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652</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653</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654</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655</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656</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657</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658</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21"/>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765</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581</v>
      </c>
      <c r="AM1" s="490"/>
      <c r="AN1" s="746" t="s">
        <v>115</v>
      </c>
      <c r="AO1" s="747"/>
      <c r="AP1" s="747"/>
      <c r="AQ1" s="748"/>
      <c r="AT1" s="492"/>
      <c r="AZ1" s="136">
        <v>2023</v>
      </c>
      <c r="BA1" s="136">
        <v>5</v>
      </c>
    </row>
    <row r="2" spans="1:53" s="491" customFormat="1" ht="18" customHeight="1">
      <c r="A2" s="488" t="s">
        <v>583</v>
      </c>
      <c r="B2" s="493"/>
      <c r="C2" s="493"/>
      <c r="D2" s="493"/>
      <c r="E2" s="493"/>
      <c r="F2" s="493"/>
      <c r="G2" s="493"/>
      <c r="H2" s="493"/>
      <c r="I2" s="493"/>
      <c r="J2" s="493"/>
      <c r="K2" s="493"/>
      <c r="L2" s="493"/>
      <c r="M2" s="493"/>
      <c r="N2" s="547"/>
      <c r="O2" s="493"/>
      <c r="P2" s="749">
        <f>YEAR(EOMONTH(DATE(SUM(2018+【共通】!N9),【共通】!P9,【共通】!R9),-2))</f>
        <v>2024</v>
      </c>
      <c r="Q2" s="749"/>
      <c r="R2" s="749"/>
      <c r="S2" s="749"/>
      <c r="T2" s="750" t="s">
        <v>27</v>
      </c>
      <c r="U2" s="750"/>
      <c r="V2" s="749">
        <f>MONTH(EOMONTH(DATE(2024,【共通】!P9,【共通】!R9),-3))</f>
        <v>8</v>
      </c>
      <c r="W2" s="749"/>
      <c r="X2" s="750" t="s">
        <v>302</v>
      </c>
      <c r="Y2" s="750"/>
      <c r="Z2" s="493"/>
      <c r="AA2" s="493"/>
      <c r="AB2" s="493"/>
      <c r="AC2" s="488"/>
      <c r="AD2" s="488"/>
      <c r="AE2" s="494"/>
      <c r="AF2" s="490"/>
      <c r="AG2" s="493"/>
      <c r="AH2" s="493"/>
      <c r="AI2" s="493"/>
      <c r="AJ2" s="493"/>
      <c r="AK2" s="493"/>
      <c r="AL2" s="490" t="s">
        <v>584</v>
      </c>
      <c r="AM2" s="490"/>
      <c r="AN2" s="751"/>
      <c r="AO2" s="752"/>
      <c r="AP2" s="752"/>
      <c r="AQ2" s="753"/>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585</v>
      </c>
      <c r="AM3" s="490"/>
      <c r="AN3" s="758" t="str">
        <f>IF(AN4="","予定/実績の別を選択",IF(AN4="予定","４週","暦月"))</f>
        <v>暦月</v>
      </c>
      <c r="AO3" s="759"/>
      <c r="AP3" s="759"/>
      <c r="AQ3" s="760"/>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586</v>
      </c>
      <c r="AM4" s="490"/>
      <c r="AN4" s="761" t="s">
        <v>660</v>
      </c>
      <c r="AO4" s="762"/>
      <c r="AP4" s="762"/>
      <c r="AQ4" s="763"/>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587</v>
      </c>
      <c r="AK6" s="764"/>
      <c r="AL6" s="764"/>
      <c r="AM6" s="764"/>
      <c r="AN6" s="496" t="s">
        <v>588</v>
      </c>
      <c r="AO6" s="498"/>
      <c r="AP6" s="496" t="s">
        <v>589</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590</v>
      </c>
      <c r="AK8" s="764"/>
      <c r="AL8" s="764"/>
      <c r="AM8" s="764"/>
      <c r="AN8" s="496" t="s">
        <v>588</v>
      </c>
      <c r="AO8" s="498"/>
      <c r="AP8" s="496" t="s">
        <v>589</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765" t="str">
        <f>IF(E16="","",IF(E15&lt;E16,"ＮＧ",""))</f>
        <v/>
      </c>
      <c r="F10" s="765"/>
      <c r="G10" s="765" t="str">
        <f>IF(G16="","",IF(G11="職業指導員",IF((G15+J15)&lt;(G16+J16),"ＮＧ",""),IF(G15&lt;G16,"ＮＧ","")))</f>
        <v/>
      </c>
      <c r="H10" s="765"/>
      <c r="I10" s="765"/>
      <c r="J10" s="765" t="str">
        <f>IF(J16="","",IF(J11="職業指導員",IF((J15+P15)&lt;(J16+P16),"ＮＧ",""),IF(J15&lt;J16,"ＮＧ","")))</f>
        <v/>
      </c>
      <c r="K10" s="765"/>
      <c r="L10" s="765"/>
      <c r="M10" s="765"/>
      <c r="N10" s="765"/>
      <c r="O10" s="765"/>
      <c r="P10" s="765" t="str">
        <f>IF(P16="","",IF(P15&lt;P16,"ＮＧ",""))</f>
        <v/>
      </c>
      <c r="Q10" s="765"/>
      <c r="R10" s="765"/>
      <c r="S10" s="765"/>
      <c r="T10" s="765"/>
      <c r="U10" s="765"/>
      <c r="V10" s="765" t="str">
        <f>IF(V16="","",IF(V15&lt;V16,"ＮＧ",""))</f>
        <v/>
      </c>
      <c r="W10" s="765"/>
      <c r="X10" s="765"/>
      <c r="Y10" s="765"/>
      <c r="Z10" s="765"/>
      <c r="AA10" s="765"/>
      <c r="AB10" s="754" t="str">
        <f>IF(AB16="","",IF(AB15&lt;AB16,"ＮＧ",""))</f>
        <v/>
      </c>
      <c r="AC10" s="754"/>
      <c r="AD10" s="754"/>
      <c r="AE10" s="754"/>
      <c r="AF10" s="754"/>
      <c r="AG10" s="754"/>
      <c r="AH10" s="754" t="str">
        <f>IF(AH16="","",IF(AH15&lt;AH16,"ＮＧ",""))</f>
        <v/>
      </c>
      <c r="AI10" s="754"/>
      <c r="AJ10" s="754"/>
      <c r="AK10" s="754"/>
      <c r="AL10" s="754"/>
      <c r="AM10" s="754"/>
      <c r="AN10" s="754" t="str">
        <f>IF(AN16="","",IF(AN15&lt;AN16,"ＮＧ",""))</f>
        <v/>
      </c>
      <c r="AO10" s="754"/>
      <c r="AP10" s="754" t="str">
        <f>IF(AP16="","",IF(AP15&lt;AP16,"ＮＧ",""))</f>
        <v/>
      </c>
      <c r="AQ10" s="754"/>
      <c r="AR10" s="755" t="str">
        <f>IF(AR16="","",IF(AR15&lt;AR16,"ＮＧ",""))</f>
        <v/>
      </c>
      <c r="AS10" s="755"/>
      <c r="AT10" s="492"/>
    </row>
    <row r="11" spans="1:53" s="494" customFormat="1" ht="21" customHeight="1">
      <c r="A11" s="487"/>
      <c r="B11" s="756"/>
      <c r="C11" s="721" t="s">
        <v>591</v>
      </c>
      <c r="D11" s="723"/>
      <c r="E11" s="710" t="s">
        <v>769</v>
      </c>
      <c r="F11" s="710"/>
      <c r="G11" s="710" t="s">
        <v>770</v>
      </c>
      <c r="H11" s="710"/>
      <c r="I11" s="710"/>
      <c r="J11" s="738" t="s">
        <v>771</v>
      </c>
      <c r="K11" s="739"/>
      <c r="L11" s="739"/>
      <c r="M11" s="739"/>
      <c r="N11" s="739"/>
      <c r="O11" s="740"/>
      <c r="P11" s="738" t="s">
        <v>707</v>
      </c>
      <c r="Q11" s="739"/>
      <c r="R11" s="739"/>
      <c r="S11" s="739"/>
      <c r="T11" s="739"/>
      <c r="U11" s="740"/>
      <c r="V11" s="738" t="s">
        <v>772</v>
      </c>
      <c r="W11" s="739"/>
      <c r="X11" s="739"/>
      <c r="Y11" s="739"/>
      <c r="Z11" s="739"/>
      <c r="AA11" s="740"/>
      <c r="AB11" s="738" t="s">
        <v>773</v>
      </c>
      <c r="AC11" s="739"/>
      <c r="AD11" s="739"/>
      <c r="AE11" s="739"/>
      <c r="AF11" s="739"/>
      <c r="AG11" s="740"/>
      <c r="AH11" s="738" t="s">
        <v>773</v>
      </c>
      <c r="AI11" s="739"/>
      <c r="AJ11" s="739"/>
      <c r="AK11" s="739"/>
      <c r="AL11" s="739"/>
      <c r="AM11" s="740"/>
      <c r="AN11" s="699" t="s">
        <v>773</v>
      </c>
      <c r="AO11" s="700"/>
      <c r="AP11" s="710" t="s">
        <v>773</v>
      </c>
      <c r="AQ11" s="710"/>
      <c r="AR11" s="710" t="s">
        <v>773</v>
      </c>
      <c r="AS11" s="710"/>
      <c r="AT11" s="499"/>
    </row>
    <row r="12" spans="1:53" s="494" customFormat="1" ht="24.95" customHeight="1">
      <c r="A12" s="488"/>
      <c r="B12" s="757"/>
      <c r="C12" s="727"/>
      <c r="D12" s="729"/>
      <c r="E12" s="500" t="s">
        <v>592</v>
      </c>
      <c r="F12" s="500" t="s">
        <v>593</v>
      </c>
      <c r="G12" s="501" t="s">
        <v>594</v>
      </c>
      <c r="H12" s="745" t="s">
        <v>595</v>
      </c>
      <c r="I12" s="745"/>
      <c r="J12" s="712" t="s">
        <v>596</v>
      </c>
      <c r="K12" s="713"/>
      <c r="L12" s="714"/>
      <c r="M12" s="712" t="s">
        <v>597</v>
      </c>
      <c r="N12" s="713"/>
      <c r="O12" s="714"/>
      <c r="P12" s="712" t="s">
        <v>596</v>
      </c>
      <c r="Q12" s="713"/>
      <c r="R12" s="714"/>
      <c r="S12" s="712" t="s">
        <v>597</v>
      </c>
      <c r="T12" s="713"/>
      <c r="U12" s="714"/>
      <c r="V12" s="712" t="s">
        <v>596</v>
      </c>
      <c r="W12" s="713"/>
      <c r="X12" s="714"/>
      <c r="Y12" s="712" t="s">
        <v>597</v>
      </c>
      <c r="Z12" s="713"/>
      <c r="AA12" s="714"/>
      <c r="AB12" s="712" t="s">
        <v>596</v>
      </c>
      <c r="AC12" s="713"/>
      <c r="AD12" s="714"/>
      <c r="AE12" s="712" t="s">
        <v>597</v>
      </c>
      <c r="AF12" s="713"/>
      <c r="AG12" s="714"/>
      <c r="AH12" s="712" t="s">
        <v>596</v>
      </c>
      <c r="AI12" s="713"/>
      <c r="AJ12" s="714"/>
      <c r="AK12" s="712" t="s">
        <v>597</v>
      </c>
      <c r="AL12" s="713"/>
      <c r="AM12" s="714"/>
      <c r="AN12" s="500" t="s">
        <v>592</v>
      </c>
      <c r="AO12" s="500" t="s">
        <v>593</v>
      </c>
      <c r="AP12" s="500" t="s">
        <v>592</v>
      </c>
      <c r="AQ12" s="500" t="s">
        <v>593</v>
      </c>
      <c r="AR12" s="500" t="s">
        <v>592</v>
      </c>
      <c r="AS12" s="500" t="s">
        <v>593</v>
      </c>
      <c r="AT12" s="499"/>
    </row>
    <row r="13" spans="1:53" s="494" customFormat="1" ht="18" customHeight="1">
      <c r="A13" s="488"/>
      <c r="B13" s="502" t="s">
        <v>598</v>
      </c>
      <c r="C13" s="699">
        <f>SUM(E13:AS13)</f>
        <v>0</v>
      </c>
      <c r="D13" s="700"/>
      <c r="E13" s="500">
        <f>COUNTIFS($B:$B,$E$11,$C:$C,"(A)常/専")</f>
        <v>0</v>
      </c>
      <c r="F13" s="500">
        <f>COUNTIFS($B:$B,$E$11,$C:$C,"(B)常/兼")</f>
        <v>0</v>
      </c>
      <c r="G13" s="500">
        <f>COUNTIFS($B:$B,$G$11,$C:$C,"(A)常/専")</f>
        <v>0</v>
      </c>
      <c r="H13" s="745">
        <f>COUNTIFS($B:$B,$G$11,$C:$C,"(B)常/兼")</f>
        <v>0</v>
      </c>
      <c r="I13" s="745"/>
      <c r="J13" s="712">
        <f>COUNTIFS($B:$B,$J$11,$C:$C,"(A)常/専")</f>
        <v>0</v>
      </c>
      <c r="K13" s="713"/>
      <c r="L13" s="714"/>
      <c r="M13" s="712">
        <f>COUNTIFS($B:$B,$J$11,$C:$C,"(B)常/兼")</f>
        <v>0</v>
      </c>
      <c r="N13" s="713"/>
      <c r="O13" s="714"/>
      <c r="P13" s="712">
        <f>COUNTIFS($B:$B,$P$11,$C:$C,"(A)常/専")</f>
        <v>0</v>
      </c>
      <c r="Q13" s="713"/>
      <c r="R13" s="714"/>
      <c r="S13" s="712">
        <f>COUNTIFS($B:$B,$P$11,$C:$C,"(B)常/兼")</f>
        <v>0</v>
      </c>
      <c r="T13" s="713"/>
      <c r="U13" s="714"/>
      <c r="V13" s="712">
        <f>COUNTIFS($B:$B,$V$11,$C:$C,"(A)常/専")</f>
        <v>0</v>
      </c>
      <c r="W13" s="713"/>
      <c r="X13" s="714"/>
      <c r="Y13" s="712">
        <f>COUNTIFS($B:$B,$V$11,$C:$C,"(B)常/兼")</f>
        <v>0</v>
      </c>
      <c r="Z13" s="713"/>
      <c r="AA13" s="714"/>
      <c r="AB13" s="712">
        <f>COUNTIFS($B:$B,$AB$11,$C:$C,"(A)常/専")</f>
        <v>0</v>
      </c>
      <c r="AC13" s="713"/>
      <c r="AD13" s="714"/>
      <c r="AE13" s="712">
        <f>COUNTIFS($B:$B,$AB$11,$C:$C,"(B)常/兼")</f>
        <v>0</v>
      </c>
      <c r="AF13" s="713"/>
      <c r="AG13" s="714"/>
      <c r="AH13" s="712">
        <f>COUNTIFS($B:$B,$AH$11,$C:$C,"(A)常/専")</f>
        <v>0</v>
      </c>
      <c r="AI13" s="713"/>
      <c r="AJ13" s="714"/>
      <c r="AK13" s="712">
        <f>COUNTIFS($B:$B,$AH$11,$C:$C,"(B)常/兼")</f>
        <v>0</v>
      </c>
      <c r="AL13" s="713"/>
      <c r="AM13" s="714"/>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599</v>
      </c>
      <c r="C14" s="699">
        <f>SUM(E14:AS14)</f>
        <v>0</v>
      </c>
      <c r="D14" s="700"/>
      <c r="E14" s="500">
        <f>COUNTIFS($B:$B,$E$11,$C:$C,"(C)非/専")</f>
        <v>0</v>
      </c>
      <c r="F14" s="500">
        <f>COUNTIFS($B:$B,$E$11,$C:$C,"(D)非/兼")</f>
        <v>0</v>
      </c>
      <c r="G14" s="500">
        <f>COUNTIFS($B:$B,$G$11,$C:$C,"(C)非/専")</f>
        <v>0</v>
      </c>
      <c r="H14" s="745">
        <f>COUNTIFS($B:$B,$G$11,$C:$C,"(D)非/兼")</f>
        <v>0</v>
      </c>
      <c r="I14" s="745"/>
      <c r="J14" s="712">
        <f>COUNTIFS($B:$B,$J$11,$C:$C,"(C)非/専")</f>
        <v>0</v>
      </c>
      <c r="K14" s="713"/>
      <c r="L14" s="714"/>
      <c r="M14" s="712">
        <f>COUNTIFS($B:$B,$J$11,$C:$C,"(D)非/兼")</f>
        <v>0</v>
      </c>
      <c r="N14" s="713"/>
      <c r="O14" s="714"/>
      <c r="P14" s="712">
        <f>COUNTIFS($B:$B,$P$11,$C:$C,"(C)非/専")</f>
        <v>0</v>
      </c>
      <c r="Q14" s="713"/>
      <c r="R14" s="714"/>
      <c r="S14" s="712">
        <f>COUNTIFS($B:$B,$P$11,$C:$C,"(D)非/兼")</f>
        <v>0</v>
      </c>
      <c r="T14" s="713"/>
      <c r="U14" s="714"/>
      <c r="V14" s="712">
        <f>COUNTIFS($B:$B,$V$11,$C:$C,"(C)非/専")</f>
        <v>0</v>
      </c>
      <c r="W14" s="713"/>
      <c r="X14" s="714"/>
      <c r="Y14" s="712">
        <f>COUNTIFS($B:$B,$V$11,$C:$C,"(D)非/兼")</f>
        <v>0</v>
      </c>
      <c r="Z14" s="713"/>
      <c r="AA14" s="714"/>
      <c r="AB14" s="712">
        <f>COUNTIFS($B:$B,$AB$11,$C:$C,"(C)非/専")</f>
        <v>0</v>
      </c>
      <c r="AC14" s="713"/>
      <c r="AD14" s="714"/>
      <c r="AE14" s="712">
        <f>COUNTIFS($B:$B,$AB$11,$C:$C,"(D)非/兼")</f>
        <v>0</v>
      </c>
      <c r="AF14" s="713"/>
      <c r="AG14" s="714"/>
      <c r="AH14" s="712">
        <f>COUNTIFS($B:$B,$AH$11,$C:$C,"(C)非/専")</f>
        <v>0</v>
      </c>
      <c r="AI14" s="713"/>
      <c r="AJ14" s="714"/>
      <c r="AK14" s="712">
        <f>COUNTIFS($B:$B,$AH$11,$C:$C,"(D)非/兼")</f>
        <v>0</v>
      </c>
      <c r="AL14" s="713"/>
      <c r="AM14" s="714"/>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600</v>
      </c>
      <c r="C15" s="699">
        <f>SUM(E15:AS15)-(SUMIFS($AR:$AR,$B:$B,"サービス管理責任者")+SUMIFS($AR:$AR,$B:$B,"医師")+SUMIFS($AR:$AR,$B:$B,"その他職員"))</f>
        <v>0</v>
      </c>
      <c r="D15" s="700"/>
      <c r="E15" s="738">
        <f>ROUND(SUMIF($B:$B,E11,$AR:$AR),1)</f>
        <v>0</v>
      </c>
      <c r="F15" s="740"/>
      <c r="G15" s="744">
        <f>ROUND(SUMIF($B:$B,G11,$AR:$AR),1)</f>
        <v>0</v>
      </c>
      <c r="H15" s="744"/>
      <c r="I15" s="744"/>
      <c r="J15" s="738">
        <f>ROUND(SUMIF($B:$B,J11,$AR:$AR),1)</f>
        <v>0</v>
      </c>
      <c r="K15" s="739"/>
      <c r="L15" s="739"/>
      <c r="M15" s="739"/>
      <c r="N15" s="739"/>
      <c r="O15" s="740"/>
      <c r="P15" s="738">
        <f>ROUND(SUMIF($B:$B,P11,$AR:$AR),1)</f>
        <v>0</v>
      </c>
      <c r="Q15" s="739"/>
      <c r="R15" s="739"/>
      <c r="S15" s="739"/>
      <c r="T15" s="739"/>
      <c r="U15" s="740"/>
      <c r="V15" s="738">
        <f>ROUND(SUMIF($B:$B,V11,$AR:$AR),1)</f>
        <v>0</v>
      </c>
      <c r="W15" s="739"/>
      <c r="X15" s="739"/>
      <c r="Y15" s="739"/>
      <c r="Z15" s="739"/>
      <c r="AA15" s="740"/>
      <c r="AB15" s="738">
        <f>ROUND(SUMIF($B:$B,AB11,$AR:$AR),1)</f>
        <v>0</v>
      </c>
      <c r="AC15" s="739"/>
      <c r="AD15" s="739"/>
      <c r="AE15" s="739"/>
      <c r="AF15" s="739"/>
      <c r="AG15" s="740"/>
      <c r="AH15" s="738">
        <f>ROUND(SUMIF($B:$B,AH11,$AR:$AR),1)</f>
        <v>0</v>
      </c>
      <c r="AI15" s="739"/>
      <c r="AJ15" s="739"/>
      <c r="AK15" s="739"/>
      <c r="AL15" s="739"/>
      <c r="AM15" s="740"/>
      <c r="AN15" s="738">
        <f>ROUND(SUMIF($B:$B,AN11,$AR:$AR),1)</f>
        <v>0</v>
      </c>
      <c r="AO15" s="740"/>
      <c r="AP15" s="738">
        <f>ROUND(SUMIF($B:$B,AP11,$AR:$AR),1)</f>
        <v>0</v>
      </c>
      <c r="AQ15" s="740"/>
      <c r="AR15" s="738">
        <f>SUMIF($B:$B,AR11,$AR:$AR)</f>
        <v>0</v>
      </c>
      <c r="AS15" s="740"/>
      <c r="AT15" s="499"/>
    </row>
    <row r="16" spans="1:53" s="494" customFormat="1" ht="18" customHeight="1">
      <c r="A16" s="488"/>
      <c r="B16" s="502" t="s">
        <v>601</v>
      </c>
      <c r="C16" s="741"/>
      <c r="D16" s="742"/>
      <c r="E16" s="733"/>
      <c r="F16" s="735"/>
      <c r="G16" s="743"/>
      <c r="H16" s="743"/>
      <c r="I16" s="743"/>
      <c r="J16" s="733"/>
      <c r="K16" s="734"/>
      <c r="L16" s="734"/>
      <c r="M16" s="734"/>
      <c r="N16" s="734"/>
      <c r="O16" s="735"/>
      <c r="P16" s="733"/>
      <c r="Q16" s="734"/>
      <c r="R16" s="734"/>
      <c r="S16" s="734"/>
      <c r="T16" s="734"/>
      <c r="U16" s="735"/>
      <c r="V16" s="733"/>
      <c r="W16" s="734"/>
      <c r="X16" s="734"/>
      <c r="Y16" s="734"/>
      <c r="Z16" s="734"/>
      <c r="AA16" s="735"/>
      <c r="AB16" s="733"/>
      <c r="AC16" s="734"/>
      <c r="AD16" s="734"/>
      <c r="AE16" s="734"/>
      <c r="AF16" s="734"/>
      <c r="AG16" s="735"/>
      <c r="AH16" s="733"/>
      <c r="AI16" s="734"/>
      <c r="AJ16" s="734"/>
      <c r="AK16" s="734"/>
      <c r="AL16" s="734"/>
      <c r="AM16" s="735"/>
      <c r="AN16" s="733"/>
      <c r="AO16" s="735"/>
      <c r="AP16" s="733"/>
      <c r="AQ16" s="735"/>
      <c r="AR16" s="733"/>
      <c r="AS16" s="735"/>
      <c r="AT16" s="499"/>
    </row>
    <row r="17" spans="1:51" s="494" customFormat="1" ht="7.5" customHeight="1">
      <c r="A17" s="488"/>
      <c r="B17" s="736" t="s">
        <v>602</v>
      </c>
      <c r="C17" s="736"/>
      <c r="D17" s="736"/>
      <c r="E17" s="736"/>
      <c r="F17" s="736"/>
      <c r="G17" s="736"/>
      <c r="H17" s="736"/>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37"/>
      <c r="C18" s="737"/>
      <c r="D18" s="737"/>
      <c r="E18" s="737"/>
      <c r="F18" s="737"/>
      <c r="G18" s="737"/>
      <c r="H18" s="737"/>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603</v>
      </c>
      <c r="AO18" s="493"/>
      <c r="AP18" s="488"/>
      <c r="AQ18" s="488"/>
      <c r="AR18" s="493"/>
      <c r="AS18" s="493"/>
      <c r="AT18" s="492"/>
    </row>
    <row r="19" spans="1:51" s="491" customFormat="1" ht="15" customHeight="1">
      <c r="A19" s="711" t="s">
        <v>26</v>
      </c>
      <c r="B19" s="710" t="s">
        <v>604</v>
      </c>
      <c r="C19" s="715" t="s">
        <v>605</v>
      </c>
      <c r="D19" s="716"/>
      <c r="E19" s="710" t="s">
        <v>606</v>
      </c>
      <c r="F19" s="721" t="s">
        <v>607</v>
      </c>
      <c r="G19" s="722"/>
      <c r="H19" s="723"/>
      <c r="I19" s="730" t="s">
        <v>608</v>
      </c>
      <c r="J19" s="731"/>
      <c r="K19" s="731"/>
      <c r="L19" s="731"/>
      <c r="M19" s="731"/>
      <c r="N19" s="731"/>
      <c r="O19" s="731"/>
      <c r="P19" s="731"/>
      <c r="Q19" s="731"/>
      <c r="R19" s="731"/>
      <c r="S19" s="731"/>
      <c r="T19" s="731"/>
      <c r="U19" s="731"/>
      <c r="V19" s="731"/>
      <c r="W19" s="731"/>
      <c r="X19" s="731"/>
      <c r="Y19" s="731"/>
      <c r="Z19" s="731"/>
      <c r="AA19" s="731"/>
      <c r="AB19" s="731"/>
      <c r="AC19" s="731"/>
      <c r="AD19" s="731"/>
      <c r="AE19" s="731"/>
      <c r="AF19" s="731"/>
      <c r="AG19" s="731"/>
      <c r="AH19" s="731"/>
      <c r="AI19" s="731"/>
      <c r="AJ19" s="731"/>
      <c r="AK19" s="731"/>
      <c r="AL19" s="731"/>
      <c r="AM19" s="732"/>
      <c r="AN19" s="701" t="s">
        <v>609</v>
      </c>
      <c r="AO19" s="702" t="s">
        <v>610</v>
      </c>
      <c r="AP19" s="703" t="s">
        <v>611</v>
      </c>
      <c r="AQ19" s="704"/>
      <c r="AR19" s="702" t="s">
        <v>612</v>
      </c>
      <c r="AS19" s="702"/>
      <c r="AT19" s="492"/>
    </row>
    <row r="20" spans="1:51" s="491" customFormat="1" ht="15" customHeight="1">
      <c r="A20" s="711"/>
      <c r="B20" s="710"/>
      <c r="C20" s="717"/>
      <c r="D20" s="718"/>
      <c r="E20" s="710"/>
      <c r="F20" s="724"/>
      <c r="G20" s="725"/>
      <c r="H20" s="726"/>
      <c r="I20" s="699" t="s">
        <v>613</v>
      </c>
      <c r="J20" s="709"/>
      <c r="K20" s="709"/>
      <c r="L20" s="709"/>
      <c r="M20" s="709"/>
      <c r="N20" s="709"/>
      <c r="O20" s="700"/>
      <c r="P20" s="710" t="s">
        <v>614</v>
      </c>
      <c r="Q20" s="710"/>
      <c r="R20" s="710"/>
      <c r="S20" s="710"/>
      <c r="T20" s="710"/>
      <c r="U20" s="710"/>
      <c r="V20" s="710"/>
      <c r="W20" s="710" t="s">
        <v>615</v>
      </c>
      <c r="X20" s="710"/>
      <c r="Y20" s="710"/>
      <c r="Z20" s="710"/>
      <c r="AA20" s="710"/>
      <c r="AB20" s="710"/>
      <c r="AC20" s="710"/>
      <c r="AD20" s="710" t="s">
        <v>616</v>
      </c>
      <c r="AE20" s="710"/>
      <c r="AF20" s="710"/>
      <c r="AG20" s="710"/>
      <c r="AH20" s="710"/>
      <c r="AI20" s="710"/>
      <c r="AJ20" s="710"/>
      <c r="AK20" s="710" t="str">
        <f>IF(AN3="暦月","第５週","")</f>
        <v>第５週</v>
      </c>
      <c r="AL20" s="710"/>
      <c r="AM20" s="710"/>
      <c r="AN20" s="701"/>
      <c r="AO20" s="702"/>
      <c r="AP20" s="705"/>
      <c r="AQ20" s="706"/>
      <c r="AR20" s="702"/>
      <c r="AS20" s="702"/>
      <c r="AT20" s="492"/>
    </row>
    <row r="21" spans="1:51" s="491" customFormat="1" ht="15" customHeight="1">
      <c r="A21" s="711"/>
      <c r="B21" s="710"/>
      <c r="C21" s="717"/>
      <c r="D21" s="718"/>
      <c r="E21" s="710"/>
      <c r="F21" s="724"/>
      <c r="G21" s="725"/>
      <c r="H21" s="726"/>
      <c r="I21" s="506">
        <f>DATE($P$2,$V$2,1)</f>
        <v>45505</v>
      </c>
      <c r="J21" s="506">
        <f>DATE($P$2,$V$2,2)</f>
        <v>45506</v>
      </c>
      <c r="K21" s="506">
        <f>DATE($P$2,$V$2,3)</f>
        <v>45507</v>
      </c>
      <c r="L21" s="506">
        <f>DATE($P$2,$V$2,4)</f>
        <v>45508</v>
      </c>
      <c r="M21" s="506">
        <f>DATE($P$2,$V$2,5)</f>
        <v>45509</v>
      </c>
      <c r="N21" s="506">
        <f>DATE($P$2,$V$2,6)</f>
        <v>45510</v>
      </c>
      <c r="O21" s="506">
        <f>DATE($P$2,$V$2,7)</f>
        <v>45511</v>
      </c>
      <c r="P21" s="506">
        <f>DATE($P$2,$V$2,8)</f>
        <v>45512</v>
      </c>
      <c r="Q21" s="506">
        <f>DATE($P$2,$V$2,9)</f>
        <v>45513</v>
      </c>
      <c r="R21" s="506">
        <f>DATE($P$2,$V$2,10)</f>
        <v>45514</v>
      </c>
      <c r="S21" s="506">
        <f>DATE($P$2,$V$2,11)</f>
        <v>45515</v>
      </c>
      <c r="T21" s="506">
        <f>DATE($P$2,$V$2,12)</f>
        <v>45516</v>
      </c>
      <c r="U21" s="506">
        <f>DATE($P$2,$V$2,13)</f>
        <v>45517</v>
      </c>
      <c r="V21" s="506">
        <f>DATE($P$2,$V$2,14)</f>
        <v>45518</v>
      </c>
      <c r="W21" s="506">
        <f>DATE($P$2,$V$2,15)</f>
        <v>45519</v>
      </c>
      <c r="X21" s="506">
        <f>DATE($P$2,$V$2,16)</f>
        <v>45520</v>
      </c>
      <c r="Y21" s="506">
        <f>DATE($P$2,$V$2,17)</f>
        <v>45521</v>
      </c>
      <c r="Z21" s="506">
        <f>DATE($P$2,$V$2,18)</f>
        <v>45522</v>
      </c>
      <c r="AA21" s="506">
        <f>DATE($P$2,$V$2,19)</f>
        <v>45523</v>
      </c>
      <c r="AB21" s="506">
        <f>DATE($P$2,$V$2,20)</f>
        <v>45524</v>
      </c>
      <c r="AC21" s="506">
        <f>DATE($P$2,$V$2,21)</f>
        <v>45525</v>
      </c>
      <c r="AD21" s="506">
        <f>DATE($P$2,$V$2,22)</f>
        <v>45526</v>
      </c>
      <c r="AE21" s="506">
        <f>DATE($P$2,$V$2,23)</f>
        <v>45527</v>
      </c>
      <c r="AF21" s="506">
        <f>DATE($P$2,$V$2,24)</f>
        <v>45528</v>
      </c>
      <c r="AG21" s="506">
        <f>DATE($P$2,$V$2,25)</f>
        <v>45529</v>
      </c>
      <c r="AH21" s="506">
        <f>DATE($P$2,$V$2,26)</f>
        <v>45530</v>
      </c>
      <c r="AI21" s="506">
        <f>DATE($P$2,$V$2,27)</f>
        <v>45531</v>
      </c>
      <c r="AJ21" s="506">
        <f>DATE($P$2,$V$2,28)</f>
        <v>45532</v>
      </c>
      <c r="AK21" s="506">
        <f>IF(AN3="暦月",IF(DAY(EOMONTH(I21,0))&lt;29,"",DATE($P$2,$V$2,29)),"")</f>
        <v>45533</v>
      </c>
      <c r="AL21" s="506">
        <f>IF(AN3="暦月",IF(DAY(EOMONTH(I21,0))&lt;30,"",DATE($P$2,$V$2,30)),"")</f>
        <v>45534</v>
      </c>
      <c r="AM21" s="506">
        <f>IF(AN3="暦月",IF(DAY(EOMONTH(I21,0))&lt;31,"",DATE($P$2,$V$2,31)),"")</f>
        <v>45535</v>
      </c>
      <c r="AN21" s="701"/>
      <c r="AO21" s="702"/>
      <c r="AP21" s="705"/>
      <c r="AQ21" s="706"/>
      <c r="AR21" s="702"/>
      <c r="AS21" s="702"/>
      <c r="AT21" s="492"/>
    </row>
    <row r="22" spans="1:51" s="491" customFormat="1" ht="15" customHeight="1">
      <c r="A22" s="711"/>
      <c r="B22" s="710"/>
      <c r="C22" s="719"/>
      <c r="D22" s="720"/>
      <c r="E22" s="710"/>
      <c r="F22" s="727"/>
      <c r="G22" s="728"/>
      <c r="H22" s="729"/>
      <c r="I22" s="507">
        <f>DATE($P$2,$V$2,1)</f>
        <v>45505</v>
      </c>
      <c r="J22" s="507">
        <f>DATE($P$2,$V$2,2)</f>
        <v>45506</v>
      </c>
      <c r="K22" s="507">
        <f>DATE($P$2,$V$2,3)</f>
        <v>45507</v>
      </c>
      <c r="L22" s="507">
        <f>DATE($P$2,$V$2,4)</f>
        <v>45508</v>
      </c>
      <c r="M22" s="507">
        <f>DATE($P$2,$V$2,5)</f>
        <v>45509</v>
      </c>
      <c r="N22" s="507">
        <f>DATE($P$2,$V$2,6)</f>
        <v>45510</v>
      </c>
      <c r="O22" s="507">
        <f>DATE($P$2,$V$2,7)</f>
        <v>45511</v>
      </c>
      <c r="P22" s="507">
        <f>DATE($P$2,$V$2,8)</f>
        <v>45512</v>
      </c>
      <c r="Q22" s="507">
        <f>DATE($P$2,$V$2,9)</f>
        <v>45513</v>
      </c>
      <c r="R22" s="507">
        <f>DATE($P$2,$V$2,10)</f>
        <v>45514</v>
      </c>
      <c r="S22" s="507">
        <f>DATE($P$2,$V$2,11)</f>
        <v>45515</v>
      </c>
      <c r="T22" s="507">
        <f>DATE($P$2,$V$2,12)</f>
        <v>45516</v>
      </c>
      <c r="U22" s="507">
        <f>DATE($P$2,$V$2,13)</f>
        <v>45517</v>
      </c>
      <c r="V22" s="507">
        <f>DATE($P$2,$V$2,14)</f>
        <v>45518</v>
      </c>
      <c r="W22" s="507">
        <f>DATE($P$2,$V$2,15)</f>
        <v>45519</v>
      </c>
      <c r="X22" s="507">
        <f>DATE($P$2,$V$2,16)</f>
        <v>45520</v>
      </c>
      <c r="Y22" s="507">
        <f>DATE($P$2,$V$2,17)</f>
        <v>45521</v>
      </c>
      <c r="Z22" s="507">
        <f>DATE($P$2,$V$2,18)</f>
        <v>45522</v>
      </c>
      <c r="AA22" s="507">
        <f>DATE($P$2,$V$2,19)</f>
        <v>45523</v>
      </c>
      <c r="AB22" s="507">
        <f>DATE($P$2,$V$2,20)</f>
        <v>45524</v>
      </c>
      <c r="AC22" s="507">
        <f>DATE($P$2,$V$2,21)</f>
        <v>45525</v>
      </c>
      <c r="AD22" s="507">
        <f>DATE($P$2,$V$2,22)</f>
        <v>45526</v>
      </c>
      <c r="AE22" s="507">
        <f>DATE($P$2,$V$2,23)</f>
        <v>45527</v>
      </c>
      <c r="AF22" s="507">
        <f>DATE($P$2,$V$2,24)</f>
        <v>45528</v>
      </c>
      <c r="AG22" s="507">
        <f>DATE($P$2,$V$2,25)</f>
        <v>45529</v>
      </c>
      <c r="AH22" s="507">
        <f>DATE($P$2,$V$2,26)</f>
        <v>45530</v>
      </c>
      <c r="AI22" s="507">
        <f>DATE($P$2,$V$2,27)</f>
        <v>45531</v>
      </c>
      <c r="AJ22" s="507">
        <f>DATE($P$2,$V$2,28)</f>
        <v>45532</v>
      </c>
      <c r="AK22" s="507">
        <f>IF(AN3="暦月",IF(DAY(EOMONTH(I22,0))&lt;29,"",DATE($P$2,$V$2,29)),"")</f>
        <v>45533</v>
      </c>
      <c r="AL22" s="507">
        <f>IF(AN3="暦月",IF(DAY(EOMONTH(I22,0))&lt;30,"",DATE($P$2,$V$2,30)),"")</f>
        <v>45534</v>
      </c>
      <c r="AM22" s="507">
        <f>IF(AN3="暦月",IF(DAY(EOMONTH(I22,0))&lt;31,"",DATE($P$2,$V$2,31)),"")</f>
        <v>45535</v>
      </c>
      <c r="AN22" s="701"/>
      <c r="AO22" s="702"/>
      <c r="AP22" s="707"/>
      <c r="AQ22" s="708"/>
      <c r="AR22" s="702"/>
      <c r="AS22" s="702"/>
      <c r="AT22" s="492"/>
      <c r="AU22" s="699" t="s">
        <v>600</v>
      </c>
      <c r="AV22" s="700"/>
      <c r="AX22" s="699" t="s">
        <v>617</v>
      </c>
      <c r="AY22" s="700"/>
    </row>
    <row r="23" spans="1:51" s="491" customFormat="1" ht="12" customHeight="1">
      <c r="A23" s="675">
        <v>1</v>
      </c>
      <c r="B23" s="678" t="s">
        <v>672</v>
      </c>
      <c r="C23" s="696"/>
      <c r="D23" s="684" t="s">
        <v>618</v>
      </c>
      <c r="E23" s="508"/>
      <c r="F23" s="687"/>
      <c r="G23" s="688"/>
      <c r="H23" s="509" t="s">
        <v>619</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693">
        <f>IF(LEFT($AN$1,6)="共同生活援助",SUM(I24:AM24),SUM(I24:AM25))</f>
        <v>0</v>
      </c>
      <c r="AO23" s="665">
        <f>IF($AN$3="４週",AN23/4,AN23/(DAY(EOMONTH($I$21,0))/7))</f>
        <v>0</v>
      </c>
      <c r="AP23" s="668"/>
      <c r="AQ23" s="669"/>
      <c r="AR23" s="665" t="str">
        <f>IF($AN$3="４週",AU24,AV24)</f>
        <v/>
      </c>
      <c r="AS23" s="665"/>
      <c r="AT23" s="674"/>
      <c r="AU23" s="511" t="s">
        <v>620</v>
      </c>
      <c r="AV23" s="511" t="s">
        <v>621</v>
      </c>
      <c r="AX23" s="511" t="s">
        <v>622</v>
      </c>
      <c r="AY23" s="511" t="s">
        <v>623</v>
      </c>
    </row>
    <row r="24" spans="1:51" s="491" customFormat="1" ht="12" customHeight="1">
      <c r="A24" s="676"/>
      <c r="B24" s="679"/>
      <c r="C24" s="697"/>
      <c r="D24" s="685"/>
      <c r="E24" s="512"/>
      <c r="F24" s="689"/>
      <c r="G24" s="690"/>
      <c r="H24" s="513" t="s">
        <v>624</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694"/>
      <c r="AO24" s="666"/>
      <c r="AP24" s="670"/>
      <c r="AQ24" s="671"/>
      <c r="AR24" s="666"/>
      <c r="AS24" s="666"/>
      <c r="AT24" s="674"/>
      <c r="AU24" s="515" t="str">
        <f>IFERROR(IF($D23="□",($AO23/$AK$6),($AO23/$AK$8)),"")</f>
        <v/>
      </c>
      <c r="AV24" s="515" t="str">
        <f>IFERROR(IF($D23="□",($AN23/$AO$6),($AN23/$AO$8)),"")</f>
        <v/>
      </c>
      <c r="AX24" s="515" t="s">
        <v>774</v>
      </c>
      <c r="AY24" s="515" t="s">
        <v>774</v>
      </c>
    </row>
    <row r="25" spans="1:51" s="491" customFormat="1" ht="12" customHeight="1">
      <c r="A25" s="677"/>
      <c r="B25" s="680"/>
      <c r="C25" s="698"/>
      <c r="D25" s="686"/>
      <c r="E25" s="512"/>
      <c r="F25" s="691"/>
      <c r="G25" s="692"/>
      <c r="H25" s="516" t="s">
        <v>625</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695"/>
      <c r="AO25" s="667"/>
      <c r="AP25" s="672"/>
      <c r="AQ25" s="673"/>
      <c r="AR25" s="667"/>
      <c r="AS25" s="667"/>
      <c r="AT25" s="674"/>
      <c r="AU25" s="518"/>
      <c r="AV25" s="518"/>
      <c r="AX25" s="518"/>
      <c r="AY25" s="518"/>
    </row>
    <row r="26" spans="1:51" s="491" customFormat="1" ht="12" customHeight="1">
      <c r="A26" s="675">
        <v>2</v>
      </c>
      <c r="B26" s="678" t="s">
        <v>678</v>
      </c>
      <c r="C26" s="696"/>
      <c r="D26" s="684" t="s">
        <v>618</v>
      </c>
      <c r="E26" s="508"/>
      <c r="F26" s="687"/>
      <c r="G26" s="688"/>
      <c r="H26" s="509" t="s">
        <v>619</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693">
        <f t="shared" ref="AN26" si="2">IF(LEFT($AN$1,6)="共同生活援助",SUM(I27:AM27),SUM(I27:AM28))</f>
        <v>0</v>
      </c>
      <c r="AO26" s="665">
        <f>IF($AN$3="４週",AN26/4,AN26/(DAY(EOMONTH($I$21,0))/7))</f>
        <v>0</v>
      </c>
      <c r="AP26" s="668"/>
      <c r="AQ26" s="669"/>
      <c r="AR26" s="665" t="str">
        <f>IF($AN$3="４週",AU27,AV27)</f>
        <v/>
      </c>
      <c r="AS26" s="665"/>
      <c r="AT26" s="674"/>
      <c r="AU26" s="511" t="s">
        <v>620</v>
      </c>
      <c r="AV26" s="511" t="s">
        <v>621</v>
      </c>
      <c r="AX26" s="511" t="s">
        <v>622</v>
      </c>
      <c r="AY26" s="511" t="s">
        <v>623</v>
      </c>
    </row>
    <row r="27" spans="1:51" s="491" customFormat="1" ht="12" customHeight="1">
      <c r="A27" s="676"/>
      <c r="B27" s="679"/>
      <c r="C27" s="697"/>
      <c r="D27" s="685"/>
      <c r="E27" s="512"/>
      <c r="F27" s="689"/>
      <c r="G27" s="690"/>
      <c r="H27" s="513" t="s">
        <v>624</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694"/>
      <c r="AO27" s="666"/>
      <c r="AP27" s="670"/>
      <c r="AQ27" s="671"/>
      <c r="AR27" s="666"/>
      <c r="AS27" s="666"/>
      <c r="AT27" s="674"/>
      <c r="AU27" s="515" t="str">
        <f t="shared" ref="AU27" si="3">IFERROR(IF($D26="□",($AO26/$AK$6),($AO26/$AK$8)),"")</f>
        <v/>
      </c>
      <c r="AV27" s="515" t="str">
        <f t="shared" ref="AV27" si="4">IFERROR(IF($D26="□",($AN26/$AO$6),($AN26/$AO$8)),"")</f>
        <v/>
      </c>
      <c r="AX27" s="515" t="s">
        <v>774</v>
      </c>
      <c r="AY27" s="515" t="s">
        <v>774</v>
      </c>
    </row>
    <row r="28" spans="1:51" s="491" customFormat="1" ht="12" customHeight="1">
      <c r="A28" s="677"/>
      <c r="B28" s="680"/>
      <c r="C28" s="698"/>
      <c r="D28" s="686"/>
      <c r="E28" s="512"/>
      <c r="F28" s="691"/>
      <c r="G28" s="692"/>
      <c r="H28" s="516" t="s">
        <v>625</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695"/>
      <c r="AO28" s="667"/>
      <c r="AP28" s="672"/>
      <c r="AQ28" s="673"/>
      <c r="AR28" s="667"/>
      <c r="AS28" s="667"/>
      <c r="AT28" s="674"/>
      <c r="AU28" s="518"/>
      <c r="AV28" s="518"/>
      <c r="AX28" s="518"/>
      <c r="AY28" s="518"/>
    </row>
    <row r="29" spans="1:51" s="491" customFormat="1" ht="12" customHeight="1">
      <c r="A29" s="675">
        <v>3</v>
      </c>
      <c r="B29" s="678"/>
      <c r="C29" s="696"/>
      <c r="D29" s="684" t="s">
        <v>618</v>
      </c>
      <c r="E29" s="508"/>
      <c r="F29" s="687"/>
      <c r="G29" s="688"/>
      <c r="H29" s="509" t="s">
        <v>619</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693">
        <f t="shared" ref="AN29" si="5">IF(LEFT($AN$1,6)="共同生活援助",SUM(I30:AM30),SUM(I30:AM31))</f>
        <v>0</v>
      </c>
      <c r="AO29" s="665">
        <f>IF($AN$3="４週",AN29/4,AN29/(DAY(EOMONTH($I$21,0))/7))</f>
        <v>0</v>
      </c>
      <c r="AP29" s="668"/>
      <c r="AQ29" s="669"/>
      <c r="AR29" s="665" t="str">
        <f>IF($AN$3="４週",AU30,AV30)</f>
        <v/>
      </c>
      <c r="AS29" s="665"/>
      <c r="AT29" s="674"/>
      <c r="AU29" s="511" t="s">
        <v>620</v>
      </c>
      <c r="AV29" s="511" t="s">
        <v>621</v>
      </c>
      <c r="AX29" s="511" t="s">
        <v>622</v>
      </c>
      <c r="AY29" s="511" t="s">
        <v>623</v>
      </c>
    </row>
    <row r="30" spans="1:51" s="491" customFormat="1" ht="12" customHeight="1">
      <c r="A30" s="676"/>
      <c r="B30" s="679"/>
      <c r="C30" s="697"/>
      <c r="D30" s="685"/>
      <c r="E30" s="512"/>
      <c r="F30" s="689"/>
      <c r="G30" s="690"/>
      <c r="H30" s="513" t="s">
        <v>624</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694"/>
      <c r="AO30" s="666"/>
      <c r="AP30" s="670"/>
      <c r="AQ30" s="671"/>
      <c r="AR30" s="666"/>
      <c r="AS30" s="666"/>
      <c r="AT30" s="674"/>
      <c r="AU30" s="515" t="str">
        <f t="shared" ref="AU30" si="6">IFERROR(IF($D29="□",($AO29/$AK$6),($AO29/$AK$8)),"")</f>
        <v/>
      </c>
      <c r="AV30" s="515" t="str">
        <f t="shared" ref="AV30" si="7">IFERROR(IF($D29="□",($AN29/$AO$6),($AN29/$AO$8)),"")</f>
        <v/>
      </c>
      <c r="AX30" s="515" t="s">
        <v>774</v>
      </c>
      <c r="AY30" s="515" t="s">
        <v>774</v>
      </c>
    </row>
    <row r="31" spans="1:51" s="491" customFormat="1" ht="12" customHeight="1">
      <c r="A31" s="677"/>
      <c r="B31" s="680"/>
      <c r="C31" s="698"/>
      <c r="D31" s="686"/>
      <c r="E31" s="512"/>
      <c r="F31" s="691"/>
      <c r="G31" s="692"/>
      <c r="H31" s="516" t="s">
        <v>625</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695"/>
      <c r="AO31" s="667"/>
      <c r="AP31" s="672"/>
      <c r="AQ31" s="673"/>
      <c r="AR31" s="667"/>
      <c r="AS31" s="667"/>
      <c r="AT31" s="674"/>
      <c r="AU31" s="518"/>
      <c r="AV31" s="518"/>
      <c r="AX31" s="518"/>
      <c r="AY31" s="518"/>
    </row>
    <row r="32" spans="1:51" s="491" customFormat="1" ht="12" customHeight="1">
      <c r="A32" s="675">
        <v>4</v>
      </c>
      <c r="B32" s="678"/>
      <c r="C32" s="696"/>
      <c r="D32" s="684" t="s">
        <v>618</v>
      </c>
      <c r="E32" s="508"/>
      <c r="F32" s="687"/>
      <c r="G32" s="688"/>
      <c r="H32" s="509" t="s">
        <v>619</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693">
        <f t="shared" ref="AN32" si="8">IF(LEFT($AN$1,6)="共同生活援助",SUM(I33:AM33),SUM(I33:AM34))</f>
        <v>0</v>
      </c>
      <c r="AO32" s="665">
        <f>IF($AN$3="４週",AN32/4,AN32/(DAY(EOMONTH($I$21,0))/7))</f>
        <v>0</v>
      </c>
      <c r="AP32" s="668"/>
      <c r="AQ32" s="669"/>
      <c r="AR32" s="665" t="str">
        <f t="shared" ref="AR32" si="9">IF($AN$3="４週",AU33,AV33)</f>
        <v/>
      </c>
      <c r="AS32" s="665"/>
      <c r="AT32" s="674"/>
      <c r="AU32" s="511" t="s">
        <v>620</v>
      </c>
      <c r="AV32" s="511" t="s">
        <v>621</v>
      </c>
      <c r="AX32" s="511" t="s">
        <v>622</v>
      </c>
      <c r="AY32" s="511" t="s">
        <v>623</v>
      </c>
    </row>
    <row r="33" spans="1:51" s="491" customFormat="1" ht="12" customHeight="1">
      <c r="A33" s="676"/>
      <c r="B33" s="679"/>
      <c r="C33" s="697"/>
      <c r="D33" s="685"/>
      <c r="E33" s="512"/>
      <c r="F33" s="689"/>
      <c r="G33" s="690"/>
      <c r="H33" s="513" t="s">
        <v>624</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694"/>
      <c r="AO33" s="666"/>
      <c r="AP33" s="670"/>
      <c r="AQ33" s="671"/>
      <c r="AR33" s="666"/>
      <c r="AS33" s="666"/>
      <c r="AT33" s="674"/>
      <c r="AU33" s="515" t="str">
        <f t="shared" ref="AU33" si="10">IFERROR(IF($D32="□",($AO32/$AK$6),($AO32/$AK$8)),"")</f>
        <v/>
      </c>
      <c r="AV33" s="515" t="str">
        <f t="shared" ref="AV33" si="11">IFERROR(IF($D32="□",($AN32/$AO$6),($AN32/$AO$8)),"")</f>
        <v/>
      </c>
      <c r="AX33" s="515" t="s">
        <v>774</v>
      </c>
      <c r="AY33" s="515" t="s">
        <v>774</v>
      </c>
    </row>
    <row r="34" spans="1:51" s="491" customFormat="1" ht="12" customHeight="1">
      <c r="A34" s="677"/>
      <c r="B34" s="680"/>
      <c r="C34" s="698"/>
      <c r="D34" s="686"/>
      <c r="E34" s="512"/>
      <c r="F34" s="691"/>
      <c r="G34" s="692"/>
      <c r="H34" s="516" t="s">
        <v>625</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695"/>
      <c r="AO34" s="667"/>
      <c r="AP34" s="672"/>
      <c r="AQ34" s="673"/>
      <c r="AR34" s="667"/>
      <c r="AS34" s="667"/>
      <c r="AT34" s="674"/>
      <c r="AU34" s="518"/>
      <c r="AV34" s="518"/>
      <c r="AX34" s="518"/>
      <c r="AY34" s="518"/>
    </row>
    <row r="35" spans="1:51" s="491" customFormat="1" ht="12" customHeight="1">
      <c r="A35" s="675">
        <v>5</v>
      </c>
      <c r="B35" s="678"/>
      <c r="C35" s="696"/>
      <c r="D35" s="684" t="s">
        <v>618</v>
      </c>
      <c r="E35" s="508"/>
      <c r="F35" s="687"/>
      <c r="G35" s="688"/>
      <c r="H35" s="509" t="s">
        <v>619</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693">
        <f t="shared" ref="AN35" si="12">IF(LEFT($AN$1,6)="共同生活援助",SUM(I36:AM36),SUM(I36:AM37))</f>
        <v>0</v>
      </c>
      <c r="AO35" s="665">
        <f>IF($AN$3="４週",AN35/4,AN35/(DAY(EOMONTH($I$21,0))/7))</f>
        <v>0</v>
      </c>
      <c r="AP35" s="668"/>
      <c r="AQ35" s="669"/>
      <c r="AR35" s="665" t="str">
        <f t="shared" ref="AR35" si="13">IF($AN$3="４週",AU36,AV36)</f>
        <v/>
      </c>
      <c r="AS35" s="665"/>
      <c r="AT35" s="674"/>
      <c r="AU35" s="511" t="s">
        <v>620</v>
      </c>
      <c r="AV35" s="511" t="s">
        <v>621</v>
      </c>
      <c r="AX35" s="511" t="s">
        <v>622</v>
      </c>
      <c r="AY35" s="511" t="s">
        <v>623</v>
      </c>
    </row>
    <row r="36" spans="1:51" s="491" customFormat="1" ht="12" customHeight="1">
      <c r="A36" s="676"/>
      <c r="B36" s="679"/>
      <c r="C36" s="697"/>
      <c r="D36" s="685"/>
      <c r="E36" s="512"/>
      <c r="F36" s="689"/>
      <c r="G36" s="690"/>
      <c r="H36" s="513" t="s">
        <v>624</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694"/>
      <c r="AO36" s="666"/>
      <c r="AP36" s="670"/>
      <c r="AQ36" s="671"/>
      <c r="AR36" s="666"/>
      <c r="AS36" s="666"/>
      <c r="AT36" s="674"/>
      <c r="AU36" s="515" t="str">
        <f t="shared" ref="AU36" si="14">IFERROR(IF($D35="□",($AO35/$AK$6),($AO35/$AK$8)),"")</f>
        <v/>
      </c>
      <c r="AV36" s="515" t="str">
        <f t="shared" ref="AV36" si="15">IFERROR(IF($D35="□",($AN35/$AO$6),($AN35/$AO$8)),"")</f>
        <v/>
      </c>
      <c r="AX36" s="515" t="s">
        <v>774</v>
      </c>
      <c r="AY36" s="515" t="s">
        <v>774</v>
      </c>
    </row>
    <row r="37" spans="1:51" s="491" customFormat="1" ht="12" customHeight="1">
      <c r="A37" s="677"/>
      <c r="B37" s="680"/>
      <c r="C37" s="698"/>
      <c r="D37" s="686"/>
      <c r="E37" s="512"/>
      <c r="F37" s="691"/>
      <c r="G37" s="692"/>
      <c r="H37" s="516" t="s">
        <v>625</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695"/>
      <c r="AO37" s="667"/>
      <c r="AP37" s="672"/>
      <c r="AQ37" s="673"/>
      <c r="AR37" s="667"/>
      <c r="AS37" s="667"/>
      <c r="AT37" s="674"/>
      <c r="AU37" s="518"/>
      <c r="AV37" s="518"/>
      <c r="AX37" s="518"/>
      <c r="AY37" s="518"/>
    </row>
    <row r="38" spans="1:51" s="491" customFormat="1" ht="12" customHeight="1">
      <c r="A38" s="675">
        <v>6</v>
      </c>
      <c r="B38" s="678"/>
      <c r="C38" s="696"/>
      <c r="D38" s="684" t="s">
        <v>618</v>
      </c>
      <c r="E38" s="508"/>
      <c r="F38" s="687"/>
      <c r="G38" s="688"/>
      <c r="H38" s="509" t="s">
        <v>619</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693">
        <f t="shared" ref="AN38" si="16">IF(LEFT($AN$1,6)="共同生活援助",SUM(I39:AM39),SUM(I39:AM40))</f>
        <v>0</v>
      </c>
      <c r="AO38" s="665">
        <f>IF($AN$3="４週",AN38/4,AN38/(DAY(EOMONTH($I$21,0))/7))</f>
        <v>0</v>
      </c>
      <c r="AP38" s="668"/>
      <c r="AQ38" s="669"/>
      <c r="AR38" s="665" t="str">
        <f t="shared" ref="AR38" si="17">IF($AN$3="４週",AU39,AV39)</f>
        <v/>
      </c>
      <c r="AS38" s="665"/>
      <c r="AT38" s="674"/>
      <c r="AU38" s="511" t="s">
        <v>620</v>
      </c>
      <c r="AV38" s="511" t="s">
        <v>621</v>
      </c>
      <c r="AX38" s="511" t="s">
        <v>622</v>
      </c>
      <c r="AY38" s="511" t="s">
        <v>623</v>
      </c>
    </row>
    <row r="39" spans="1:51" s="491" customFormat="1" ht="12" customHeight="1">
      <c r="A39" s="676"/>
      <c r="B39" s="679"/>
      <c r="C39" s="697"/>
      <c r="D39" s="685"/>
      <c r="E39" s="512"/>
      <c r="F39" s="689"/>
      <c r="G39" s="690"/>
      <c r="H39" s="513" t="s">
        <v>624</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694"/>
      <c r="AO39" s="666"/>
      <c r="AP39" s="670"/>
      <c r="AQ39" s="671"/>
      <c r="AR39" s="666"/>
      <c r="AS39" s="666"/>
      <c r="AT39" s="674"/>
      <c r="AU39" s="515" t="str">
        <f t="shared" ref="AU39" si="18">IFERROR(IF($D38="□",($AO38/$AK$6),($AO38/$AK$8)),"")</f>
        <v/>
      </c>
      <c r="AV39" s="515" t="str">
        <f t="shared" ref="AV39" si="19">IFERROR(IF($D38="□",($AN38/$AO$6),($AN38/$AO$8)),"")</f>
        <v/>
      </c>
      <c r="AX39" s="515" t="s">
        <v>774</v>
      </c>
      <c r="AY39" s="515" t="s">
        <v>774</v>
      </c>
    </row>
    <row r="40" spans="1:51" s="491" customFormat="1" ht="12" customHeight="1">
      <c r="A40" s="677"/>
      <c r="B40" s="680"/>
      <c r="C40" s="698"/>
      <c r="D40" s="686"/>
      <c r="E40" s="512"/>
      <c r="F40" s="691"/>
      <c r="G40" s="692"/>
      <c r="H40" s="516" t="s">
        <v>625</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695"/>
      <c r="AO40" s="667"/>
      <c r="AP40" s="672"/>
      <c r="AQ40" s="673"/>
      <c r="AR40" s="667"/>
      <c r="AS40" s="667"/>
      <c r="AT40" s="674"/>
      <c r="AU40" s="518"/>
      <c r="AV40" s="518"/>
      <c r="AX40" s="518"/>
      <c r="AY40" s="518"/>
    </row>
    <row r="41" spans="1:51" s="491" customFormat="1" ht="12" customHeight="1">
      <c r="A41" s="675">
        <v>7</v>
      </c>
      <c r="B41" s="678"/>
      <c r="C41" s="696"/>
      <c r="D41" s="684" t="s">
        <v>618</v>
      </c>
      <c r="E41" s="508"/>
      <c r="F41" s="687"/>
      <c r="G41" s="688"/>
      <c r="H41" s="509" t="s">
        <v>619</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693">
        <f t="shared" ref="AN41" si="20">IF(LEFT($AN$1,6)="共同生活援助",SUM(I42:AM42),SUM(I42:AM43))</f>
        <v>0</v>
      </c>
      <c r="AO41" s="665">
        <f>IF($AN$3="４週",AN41/4,AN41/(DAY(EOMONTH($I$21,0))/7))</f>
        <v>0</v>
      </c>
      <c r="AP41" s="668"/>
      <c r="AQ41" s="669"/>
      <c r="AR41" s="665" t="str">
        <f t="shared" ref="AR41" si="21">IF($AN$3="４週",AU42,AV42)</f>
        <v/>
      </c>
      <c r="AS41" s="665"/>
      <c r="AT41" s="674"/>
      <c r="AU41" s="511" t="s">
        <v>620</v>
      </c>
      <c r="AV41" s="511" t="s">
        <v>621</v>
      </c>
      <c r="AX41" s="511" t="s">
        <v>622</v>
      </c>
      <c r="AY41" s="511" t="s">
        <v>623</v>
      </c>
    </row>
    <row r="42" spans="1:51" s="491" customFormat="1" ht="12" customHeight="1">
      <c r="A42" s="676"/>
      <c r="B42" s="679"/>
      <c r="C42" s="697"/>
      <c r="D42" s="685"/>
      <c r="E42" s="512"/>
      <c r="F42" s="689"/>
      <c r="G42" s="690"/>
      <c r="H42" s="513" t="s">
        <v>624</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694"/>
      <c r="AO42" s="666"/>
      <c r="AP42" s="670"/>
      <c r="AQ42" s="671"/>
      <c r="AR42" s="666"/>
      <c r="AS42" s="666"/>
      <c r="AT42" s="674"/>
      <c r="AU42" s="515" t="str">
        <f t="shared" ref="AU42" si="22">IFERROR(IF($D41="□",($AO41/$AK$6),($AO41/$AK$8)),"")</f>
        <v/>
      </c>
      <c r="AV42" s="515" t="str">
        <f t="shared" ref="AV42" si="23">IFERROR(IF($D41="□",($AN41/$AO$6),($AN41/$AO$8)),"")</f>
        <v/>
      </c>
      <c r="AX42" s="515" t="s">
        <v>774</v>
      </c>
      <c r="AY42" s="515" t="s">
        <v>774</v>
      </c>
    </row>
    <row r="43" spans="1:51" s="491" customFormat="1" ht="12" customHeight="1">
      <c r="A43" s="677"/>
      <c r="B43" s="680"/>
      <c r="C43" s="698"/>
      <c r="D43" s="686"/>
      <c r="E43" s="512"/>
      <c r="F43" s="691"/>
      <c r="G43" s="692"/>
      <c r="H43" s="516" t="s">
        <v>625</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695"/>
      <c r="AO43" s="667"/>
      <c r="AP43" s="672"/>
      <c r="AQ43" s="673"/>
      <c r="AR43" s="667"/>
      <c r="AS43" s="667"/>
      <c r="AT43" s="674"/>
      <c r="AU43" s="518"/>
      <c r="AV43" s="518"/>
      <c r="AX43" s="518"/>
      <c r="AY43" s="518"/>
    </row>
    <row r="44" spans="1:51" s="491" customFormat="1" ht="12" customHeight="1">
      <c r="A44" s="675">
        <v>8</v>
      </c>
      <c r="B44" s="678"/>
      <c r="C44" s="696"/>
      <c r="D44" s="684" t="s">
        <v>618</v>
      </c>
      <c r="E44" s="508"/>
      <c r="F44" s="687"/>
      <c r="G44" s="688"/>
      <c r="H44" s="509" t="s">
        <v>619</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693">
        <f t="shared" ref="AN44" si="24">IF(LEFT($AN$1,6)="共同生活援助",SUM(I45:AM45),SUM(I45:AM46))</f>
        <v>0</v>
      </c>
      <c r="AO44" s="665">
        <f>IF($AN$3="４週",AN44/4,AN44/(DAY(EOMONTH($I$21,0))/7))</f>
        <v>0</v>
      </c>
      <c r="AP44" s="668"/>
      <c r="AQ44" s="669"/>
      <c r="AR44" s="665" t="str">
        <f t="shared" ref="AR44" si="25">IF($AN$3="４週",AU45,AV45)</f>
        <v/>
      </c>
      <c r="AS44" s="665"/>
      <c r="AT44" s="674"/>
      <c r="AU44" s="511" t="s">
        <v>620</v>
      </c>
      <c r="AV44" s="511" t="s">
        <v>621</v>
      </c>
      <c r="AX44" s="511" t="s">
        <v>622</v>
      </c>
      <c r="AY44" s="511" t="s">
        <v>623</v>
      </c>
    </row>
    <row r="45" spans="1:51" s="491" customFormat="1" ht="12" customHeight="1">
      <c r="A45" s="676"/>
      <c r="B45" s="679"/>
      <c r="C45" s="697"/>
      <c r="D45" s="685"/>
      <c r="E45" s="512"/>
      <c r="F45" s="689"/>
      <c r="G45" s="690"/>
      <c r="H45" s="513" t="s">
        <v>624</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694"/>
      <c r="AO45" s="666"/>
      <c r="AP45" s="670"/>
      <c r="AQ45" s="671"/>
      <c r="AR45" s="666"/>
      <c r="AS45" s="666"/>
      <c r="AT45" s="674"/>
      <c r="AU45" s="515" t="str">
        <f t="shared" ref="AU45" si="26">IFERROR(IF($D44="□",($AO44/$AK$6),($AO44/$AK$8)),"")</f>
        <v/>
      </c>
      <c r="AV45" s="515" t="str">
        <f t="shared" ref="AV45" si="27">IFERROR(IF($D44="□",($AN44/$AO$6),($AN44/$AO$8)),"")</f>
        <v/>
      </c>
      <c r="AX45" s="515" t="s">
        <v>774</v>
      </c>
      <c r="AY45" s="515" t="s">
        <v>774</v>
      </c>
    </row>
    <row r="46" spans="1:51" s="491" customFormat="1" ht="12" customHeight="1">
      <c r="A46" s="677"/>
      <c r="B46" s="680"/>
      <c r="C46" s="698"/>
      <c r="D46" s="686"/>
      <c r="E46" s="512"/>
      <c r="F46" s="691"/>
      <c r="G46" s="692"/>
      <c r="H46" s="516" t="s">
        <v>625</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695"/>
      <c r="AO46" s="667"/>
      <c r="AP46" s="672"/>
      <c r="AQ46" s="673"/>
      <c r="AR46" s="667"/>
      <c r="AS46" s="667"/>
      <c r="AT46" s="674"/>
      <c r="AU46" s="518"/>
      <c r="AV46" s="518"/>
      <c r="AX46" s="518"/>
      <c r="AY46" s="518"/>
    </row>
    <row r="47" spans="1:51" s="491" customFormat="1" ht="12" customHeight="1">
      <c r="A47" s="675">
        <v>9</v>
      </c>
      <c r="B47" s="678"/>
      <c r="C47" s="696"/>
      <c r="D47" s="684" t="s">
        <v>618</v>
      </c>
      <c r="E47" s="508"/>
      <c r="F47" s="687"/>
      <c r="G47" s="688"/>
      <c r="H47" s="509" t="s">
        <v>619</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693">
        <f t="shared" ref="AN47" si="28">IF(LEFT($AN$1,6)="共同生活援助",SUM(I48:AM48),SUM(I48:AM49))</f>
        <v>0</v>
      </c>
      <c r="AO47" s="665">
        <f>IF($AN$3="４週",AN47/4,AN47/(DAY(EOMONTH($I$21,0))/7))</f>
        <v>0</v>
      </c>
      <c r="AP47" s="668"/>
      <c r="AQ47" s="669"/>
      <c r="AR47" s="665" t="str">
        <f t="shared" ref="AR47" si="29">IF($AN$3="４週",AU48,AV48)</f>
        <v/>
      </c>
      <c r="AS47" s="665"/>
      <c r="AT47" s="674"/>
      <c r="AU47" s="511" t="s">
        <v>620</v>
      </c>
      <c r="AV47" s="511" t="s">
        <v>621</v>
      </c>
      <c r="AX47" s="511" t="s">
        <v>622</v>
      </c>
      <c r="AY47" s="511" t="s">
        <v>623</v>
      </c>
    </row>
    <row r="48" spans="1:51" s="491" customFormat="1" ht="12" customHeight="1">
      <c r="A48" s="676"/>
      <c r="B48" s="679"/>
      <c r="C48" s="697"/>
      <c r="D48" s="685"/>
      <c r="E48" s="512"/>
      <c r="F48" s="689"/>
      <c r="G48" s="690"/>
      <c r="H48" s="513" t="s">
        <v>624</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694"/>
      <c r="AO48" s="666"/>
      <c r="AP48" s="670"/>
      <c r="AQ48" s="671"/>
      <c r="AR48" s="666"/>
      <c r="AS48" s="666"/>
      <c r="AT48" s="674"/>
      <c r="AU48" s="515" t="str">
        <f t="shared" ref="AU48" si="30">IFERROR(IF($D47="□",($AO47/$AK$6),($AO47/$AK$8)),"")</f>
        <v/>
      </c>
      <c r="AV48" s="515" t="str">
        <f t="shared" ref="AV48" si="31">IFERROR(IF($D47="□",($AN47/$AO$6),($AN47/$AO$8)),"")</f>
        <v/>
      </c>
      <c r="AX48" s="515" t="s">
        <v>774</v>
      </c>
      <c r="AY48" s="515" t="s">
        <v>774</v>
      </c>
    </row>
    <row r="49" spans="1:51" s="491" customFormat="1" ht="12" customHeight="1">
      <c r="A49" s="677"/>
      <c r="B49" s="680"/>
      <c r="C49" s="698"/>
      <c r="D49" s="686"/>
      <c r="E49" s="512"/>
      <c r="F49" s="691"/>
      <c r="G49" s="692"/>
      <c r="H49" s="516" t="s">
        <v>625</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695"/>
      <c r="AO49" s="667"/>
      <c r="AP49" s="672"/>
      <c r="AQ49" s="673"/>
      <c r="AR49" s="667"/>
      <c r="AS49" s="667"/>
      <c r="AT49" s="674"/>
      <c r="AU49" s="518"/>
      <c r="AV49" s="518"/>
      <c r="AX49" s="518"/>
      <c r="AY49" s="518"/>
    </row>
    <row r="50" spans="1:51" s="491" customFormat="1" ht="12" customHeight="1">
      <c r="A50" s="675">
        <v>10</v>
      </c>
      <c r="B50" s="678"/>
      <c r="C50" s="696"/>
      <c r="D50" s="684" t="s">
        <v>618</v>
      </c>
      <c r="E50" s="508"/>
      <c r="F50" s="687"/>
      <c r="G50" s="688"/>
      <c r="H50" s="509" t="s">
        <v>619</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693">
        <f t="shared" ref="AN50" si="32">IF(LEFT($AN$1,6)="共同生活援助",SUM(I51:AM51),SUM(I51:AM52))</f>
        <v>0</v>
      </c>
      <c r="AO50" s="665">
        <f>IF($AN$3="４週",AN50/4,AN50/(DAY(EOMONTH($I$21,0))/7))</f>
        <v>0</v>
      </c>
      <c r="AP50" s="668"/>
      <c r="AQ50" s="669"/>
      <c r="AR50" s="665" t="str">
        <f t="shared" ref="AR50" si="33">IF($AN$3="４週",AU51,AV51)</f>
        <v/>
      </c>
      <c r="AS50" s="665"/>
      <c r="AT50" s="674"/>
      <c r="AU50" s="511" t="s">
        <v>620</v>
      </c>
      <c r="AV50" s="511" t="s">
        <v>621</v>
      </c>
      <c r="AX50" s="511" t="s">
        <v>622</v>
      </c>
      <c r="AY50" s="511" t="s">
        <v>623</v>
      </c>
    </row>
    <row r="51" spans="1:51" s="491" customFormat="1" ht="12" customHeight="1">
      <c r="A51" s="676"/>
      <c r="B51" s="679"/>
      <c r="C51" s="697"/>
      <c r="D51" s="685"/>
      <c r="E51" s="512"/>
      <c r="F51" s="689"/>
      <c r="G51" s="690"/>
      <c r="H51" s="513" t="s">
        <v>624</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694"/>
      <c r="AO51" s="666"/>
      <c r="AP51" s="670"/>
      <c r="AQ51" s="671"/>
      <c r="AR51" s="666"/>
      <c r="AS51" s="666"/>
      <c r="AT51" s="674"/>
      <c r="AU51" s="515" t="str">
        <f t="shared" ref="AU51" si="34">IFERROR(IF($D50="□",($AO50/$AK$6),($AO50/$AK$8)),"")</f>
        <v/>
      </c>
      <c r="AV51" s="515" t="str">
        <f t="shared" ref="AV51" si="35">IFERROR(IF($D50="□",($AN50/$AO$6),($AN50/$AO$8)),"")</f>
        <v/>
      </c>
      <c r="AX51" s="515" t="s">
        <v>774</v>
      </c>
      <c r="AY51" s="515" t="s">
        <v>774</v>
      </c>
    </row>
    <row r="52" spans="1:51" s="491" customFormat="1" ht="12" customHeight="1">
      <c r="A52" s="677"/>
      <c r="B52" s="680"/>
      <c r="C52" s="698"/>
      <c r="D52" s="686"/>
      <c r="E52" s="512"/>
      <c r="F52" s="691"/>
      <c r="G52" s="692"/>
      <c r="H52" s="516" t="s">
        <v>625</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695"/>
      <c r="AO52" s="667"/>
      <c r="AP52" s="672"/>
      <c r="AQ52" s="673"/>
      <c r="AR52" s="667"/>
      <c r="AS52" s="667"/>
      <c r="AT52" s="674"/>
      <c r="AU52" s="518"/>
      <c r="AV52" s="518"/>
      <c r="AX52" s="518"/>
      <c r="AY52" s="518"/>
    </row>
    <row r="53" spans="1:51" s="491" customFormat="1" ht="12" customHeight="1">
      <c r="A53" s="675">
        <v>11</v>
      </c>
      <c r="B53" s="678"/>
      <c r="C53" s="696"/>
      <c r="D53" s="684" t="s">
        <v>618</v>
      </c>
      <c r="E53" s="508"/>
      <c r="F53" s="687"/>
      <c r="G53" s="688"/>
      <c r="H53" s="509" t="s">
        <v>619</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693">
        <f t="shared" ref="AN53" si="36">IF(LEFT($AN$1,6)="共同生活援助",SUM(I54:AM54),SUM(I54:AM55))</f>
        <v>0</v>
      </c>
      <c r="AO53" s="665">
        <f>IF($AN$3="４週",AN53/4,AN53/(DAY(EOMONTH($I$21,0))/7))</f>
        <v>0</v>
      </c>
      <c r="AP53" s="668"/>
      <c r="AQ53" s="669"/>
      <c r="AR53" s="665" t="str">
        <f t="shared" ref="AR53" si="37">IF($AN$3="４週",AU54,AV54)</f>
        <v/>
      </c>
      <c r="AS53" s="665"/>
      <c r="AT53" s="674"/>
      <c r="AU53" s="511" t="s">
        <v>620</v>
      </c>
      <c r="AV53" s="511" t="s">
        <v>621</v>
      </c>
      <c r="AX53" s="511" t="s">
        <v>622</v>
      </c>
      <c r="AY53" s="511" t="s">
        <v>623</v>
      </c>
    </row>
    <row r="54" spans="1:51" s="491" customFormat="1" ht="12" customHeight="1">
      <c r="A54" s="676"/>
      <c r="B54" s="679"/>
      <c r="C54" s="697"/>
      <c r="D54" s="685"/>
      <c r="E54" s="512"/>
      <c r="F54" s="689"/>
      <c r="G54" s="690"/>
      <c r="H54" s="513" t="s">
        <v>624</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694"/>
      <c r="AO54" s="666"/>
      <c r="AP54" s="670"/>
      <c r="AQ54" s="671"/>
      <c r="AR54" s="666"/>
      <c r="AS54" s="666"/>
      <c r="AT54" s="674"/>
      <c r="AU54" s="515" t="str">
        <f t="shared" ref="AU54" si="38">IFERROR(IF($D53="□",($AO53/$AK$6),($AO53/$AK$8)),"")</f>
        <v/>
      </c>
      <c r="AV54" s="515" t="str">
        <f t="shared" ref="AV54" si="39">IFERROR(IF($D53="□",($AN53/$AO$6),($AN53/$AO$8)),"")</f>
        <v/>
      </c>
      <c r="AX54" s="515" t="s">
        <v>774</v>
      </c>
      <c r="AY54" s="515" t="s">
        <v>774</v>
      </c>
    </row>
    <row r="55" spans="1:51" s="491" customFormat="1" ht="12" customHeight="1">
      <c r="A55" s="677"/>
      <c r="B55" s="680"/>
      <c r="C55" s="698"/>
      <c r="D55" s="686"/>
      <c r="E55" s="512"/>
      <c r="F55" s="691"/>
      <c r="G55" s="692"/>
      <c r="H55" s="516" t="s">
        <v>625</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695"/>
      <c r="AO55" s="667"/>
      <c r="AP55" s="672"/>
      <c r="AQ55" s="673"/>
      <c r="AR55" s="667"/>
      <c r="AS55" s="667"/>
      <c r="AT55" s="674"/>
      <c r="AU55" s="518"/>
      <c r="AV55" s="518"/>
      <c r="AX55" s="518"/>
      <c r="AY55" s="518"/>
    </row>
    <row r="56" spans="1:51" s="491" customFormat="1" ht="12" customHeight="1">
      <c r="A56" s="675">
        <v>12</v>
      </c>
      <c r="B56" s="678"/>
      <c r="C56" s="696"/>
      <c r="D56" s="684" t="s">
        <v>618</v>
      </c>
      <c r="E56" s="508"/>
      <c r="F56" s="687"/>
      <c r="G56" s="688"/>
      <c r="H56" s="509" t="s">
        <v>619</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693">
        <f t="shared" ref="AN56" si="40">IF(LEFT($AN$1,6)="共同生活援助",SUM(I57:AM57),SUM(I57:AM58))</f>
        <v>0</v>
      </c>
      <c r="AO56" s="665">
        <f>IF($AN$3="４週",AN56/4,AN56/(DAY(EOMONTH($I$21,0))/7))</f>
        <v>0</v>
      </c>
      <c r="AP56" s="668"/>
      <c r="AQ56" s="669"/>
      <c r="AR56" s="665" t="str">
        <f t="shared" ref="AR56" si="41">IF($AN$3="４週",AU57,AV57)</f>
        <v/>
      </c>
      <c r="AS56" s="665"/>
      <c r="AT56" s="674"/>
      <c r="AU56" s="511" t="s">
        <v>620</v>
      </c>
      <c r="AV56" s="511" t="s">
        <v>621</v>
      </c>
      <c r="AX56" s="511" t="s">
        <v>622</v>
      </c>
      <c r="AY56" s="511" t="s">
        <v>623</v>
      </c>
    </row>
    <row r="57" spans="1:51" s="491" customFormat="1" ht="12" customHeight="1">
      <c r="A57" s="676"/>
      <c r="B57" s="679"/>
      <c r="C57" s="697"/>
      <c r="D57" s="685"/>
      <c r="E57" s="512"/>
      <c r="F57" s="689"/>
      <c r="G57" s="690"/>
      <c r="H57" s="513" t="s">
        <v>624</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694"/>
      <c r="AO57" s="666"/>
      <c r="AP57" s="670"/>
      <c r="AQ57" s="671"/>
      <c r="AR57" s="666"/>
      <c r="AS57" s="666"/>
      <c r="AT57" s="674"/>
      <c r="AU57" s="515" t="str">
        <f t="shared" ref="AU57" si="42">IFERROR(IF($D56="□",($AO56/$AK$6),($AO56/$AK$8)),"")</f>
        <v/>
      </c>
      <c r="AV57" s="515" t="str">
        <f t="shared" ref="AV57" si="43">IFERROR(IF($D56="□",($AN56/$AO$6),($AN56/$AO$8)),"")</f>
        <v/>
      </c>
      <c r="AX57" s="515" t="s">
        <v>774</v>
      </c>
      <c r="AY57" s="515" t="s">
        <v>774</v>
      </c>
    </row>
    <row r="58" spans="1:51" s="491" customFormat="1" ht="12" customHeight="1">
      <c r="A58" s="677"/>
      <c r="B58" s="680"/>
      <c r="C58" s="698"/>
      <c r="D58" s="686"/>
      <c r="E58" s="512"/>
      <c r="F58" s="691"/>
      <c r="G58" s="692"/>
      <c r="H58" s="516" t="s">
        <v>625</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695"/>
      <c r="AO58" s="667"/>
      <c r="AP58" s="672"/>
      <c r="AQ58" s="673"/>
      <c r="AR58" s="667"/>
      <c r="AS58" s="667"/>
      <c r="AT58" s="674"/>
      <c r="AU58" s="518"/>
      <c r="AV58" s="518"/>
      <c r="AX58" s="518"/>
      <c r="AY58" s="518"/>
    </row>
    <row r="59" spans="1:51" s="491" customFormat="1" ht="12" customHeight="1">
      <c r="A59" s="675">
        <v>13</v>
      </c>
      <c r="B59" s="678"/>
      <c r="C59" s="696"/>
      <c r="D59" s="684" t="s">
        <v>618</v>
      </c>
      <c r="E59" s="508"/>
      <c r="F59" s="687"/>
      <c r="G59" s="688"/>
      <c r="H59" s="509" t="s">
        <v>619</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693">
        <f t="shared" ref="AN59" si="44">IF(LEFT($AN$1,6)="共同生活援助",SUM(I60:AM60),SUM(I60:AM61))</f>
        <v>0</v>
      </c>
      <c r="AO59" s="665">
        <f>IF($AN$3="４週",AN59/4,AN59/(DAY(EOMONTH($I$21,0))/7))</f>
        <v>0</v>
      </c>
      <c r="AP59" s="668"/>
      <c r="AQ59" s="669"/>
      <c r="AR59" s="665" t="str">
        <f t="shared" ref="AR59" si="45">IF($AN$3="４週",AU60,AV60)</f>
        <v/>
      </c>
      <c r="AS59" s="665"/>
      <c r="AT59" s="674"/>
      <c r="AU59" s="511" t="s">
        <v>620</v>
      </c>
      <c r="AV59" s="511" t="s">
        <v>621</v>
      </c>
      <c r="AX59" s="511" t="s">
        <v>622</v>
      </c>
      <c r="AY59" s="511" t="s">
        <v>623</v>
      </c>
    </row>
    <row r="60" spans="1:51" s="491" customFormat="1" ht="12" customHeight="1">
      <c r="A60" s="676"/>
      <c r="B60" s="679"/>
      <c r="C60" s="697"/>
      <c r="D60" s="685"/>
      <c r="E60" s="512"/>
      <c r="F60" s="689"/>
      <c r="G60" s="690"/>
      <c r="H60" s="513" t="s">
        <v>624</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694"/>
      <c r="AO60" s="666"/>
      <c r="AP60" s="670"/>
      <c r="AQ60" s="671"/>
      <c r="AR60" s="666"/>
      <c r="AS60" s="666"/>
      <c r="AT60" s="674"/>
      <c r="AU60" s="515" t="str">
        <f t="shared" ref="AU60" si="46">IFERROR(IF($D59="□",($AO59/$AK$6),($AO59/$AK$8)),"")</f>
        <v/>
      </c>
      <c r="AV60" s="515" t="str">
        <f t="shared" ref="AV60" si="47">IFERROR(IF($D59="□",($AN59/$AO$6),($AN59/$AO$8)),"")</f>
        <v/>
      </c>
      <c r="AX60" s="515" t="s">
        <v>774</v>
      </c>
      <c r="AY60" s="515" t="s">
        <v>774</v>
      </c>
    </row>
    <row r="61" spans="1:51" s="491" customFormat="1" ht="12" customHeight="1">
      <c r="A61" s="677"/>
      <c r="B61" s="680"/>
      <c r="C61" s="698"/>
      <c r="D61" s="686"/>
      <c r="E61" s="512"/>
      <c r="F61" s="691"/>
      <c r="G61" s="692"/>
      <c r="H61" s="516" t="s">
        <v>625</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695"/>
      <c r="AO61" s="667"/>
      <c r="AP61" s="672"/>
      <c r="AQ61" s="673"/>
      <c r="AR61" s="667"/>
      <c r="AS61" s="667"/>
      <c r="AT61" s="674"/>
      <c r="AU61" s="518"/>
      <c r="AV61" s="518"/>
      <c r="AX61" s="518"/>
      <c r="AY61" s="518"/>
    </row>
    <row r="62" spans="1:51" s="491" customFormat="1" ht="12" customHeight="1">
      <c r="A62" s="675">
        <v>14</v>
      </c>
      <c r="B62" s="678"/>
      <c r="C62" s="696"/>
      <c r="D62" s="684" t="s">
        <v>618</v>
      </c>
      <c r="E62" s="508"/>
      <c r="F62" s="687"/>
      <c r="G62" s="688"/>
      <c r="H62" s="509" t="s">
        <v>619</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693">
        <f t="shared" ref="AN62" si="48">IF(LEFT($AN$1,6)="共同生活援助",SUM(I63:AM63),SUM(I63:AM64))</f>
        <v>0</v>
      </c>
      <c r="AO62" s="665">
        <f>IF($AN$3="４週",AN62/4,AN62/(DAY(EOMONTH($I$21,0))/7))</f>
        <v>0</v>
      </c>
      <c r="AP62" s="668"/>
      <c r="AQ62" s="669"/>
      <c r="AR62" s="665" t="str">
        <f t="shared" ref="AR62" si="49">IF($AN$3="４週",AU63,AV63)</f>
        <v/>
      </c>
      <c r="AS62" s="665"/>
      <c r="AT62" s="674"/>
      <c r="AU62" s="511" t="s">
        <v>620</v>
      </c>
      <c r="AV62" s="511" t="s">
        <v>621</v>
      </c>
      <c r="AX62" s="511" t="s">
        <v>622</v>
      </c>
      <c r="AY62" s="511" t="s">
        <v>623</v>
      </c>
    </row>
    <row r="63" spans="1:51" s="491" customFormat="1" ht="12" customHeight="1">
      <c r="A63" s="676"/>
      <c r="B63" s="679"/>
      <c r="C63" s="697"/>
      <c r="D63" s="685"/>
      <c r="E63" s="512"/>
      <c r="F63" s="689"/>
      <c r="G63" s="690"/>
      <c r="H63" s="513" t="s">
        <v>624</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694"/>
      <c r="AO63" s="666"/>
      <c r="AP63" s="670"/>
      <c r="AQ63" s="671"/>
      <c r="AR63" s="666"/>
      <c r="AS63" s="666"/>
      <c r="AT63" s="674"/>
      <c r="AU63" s="515" t="str">
        <f t="shared" ref="AU63" si="50">IFERROR(IF($D62="□",($AO62/$AK$6),($AO62/$AK$8)),"")</f>
        <v/>
      </c>
      <c r="AV63" s="515" t="str">
        <f t="shared" ref="AV63" si="51">IFERROR(IF($D62="□",($AN62/$AO$6),($AN62/$AO$8)),"")</f>
        <v/>
      </c>
      <c r="AX63" s="515" t="s">
        <v>774</v>
      </c>
      <c r="AY63" s="515" t="s">
        <v>774</v>
      </c>
    </row>
    <row r="64" spans="1:51" s="491" customFormat="1" ht="12" customHeight="1">
      <c r="A64" s="677"/>
      <c r="B64" s="680"/>
      <c r="C64" s="698"/>
      <c r="D64" s="686"/>
      <c r="E64" s="512"/>
      <c r="F64" s="691"/>
      <c r="G64" s="692"/>
      <c r="H64" s="516" t="s">
        <v>625</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695"/>
      <c r="AO64" s="667"/>
      <c r="AP64" s="672"/>
      <c r="AQ64" s="673"/>
      <c r="AR64" s="667"/>
      <c r="AS64" s="667"/>
      <c r="AT64" s="674"/>
      <c r="AU64" s="518"/>
      <c r="AV64" s="518"/>
      <c r="AX64" s="518"/>
      <c r="AY64" s="518"/>
    </row>
    <row r="65" spans="1:51" s="491" customFormat="1" ht="12" customHeight="1">
      <c r="A65" s="675">
        <v>15</v>
      </c>
      <c r="B65" s="678"/>
      <c r="C65" s="696"/>
      <c r="D65" s="684" t="s">
        <v>618</v>
      </c>
      <c r="E65" s="508"/>
      <c r="F65" s="687"/>
      <c r="G65" s="688"/>
      <c r="H65" s="509" t="s">
        <v>619</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693">
        <f t="shared" ref="AN65" si="52">IF(LEFT($AN$1,6)="共同生活援助",SUM(I66:AM66),SUM(I66:AM67))</f>
        <v>0</v>
      </c>
      <c r="AO65" s="665">
        <f>IF($AN$3="４週",AN65/4,AN65/(DAY(EOMONTH($I$21,0))/7))</f>
        <v>0</v>
      </c>
      <c r="AP65" s="668"/>
      <c r="AQ65" s="669"/>
      <c r="AR65" s="665" t="str">
        <f t="shared" ref="AR65" si="53">IF($AN$3="４週",AU66,AV66)</f>
        <v/>
      </c>
      <c r="AS65" s="665"/>
      <c r="AT65" s="674"/>
      <c r="AU65" s="511" t="s">
        <v>620</v>
      </c>
      <c r="AV65" s="511" t="s">
        <v>621</v>
      </c>
      <c r="AX65" s="511" t="s">
        <v>622</v>
      </c>
      <c r="AY65" s="511" t="s">
        <v>623</v>
      </c>
    </row>
    <row r="66" spans="1:51" s="491" customFormat="1" ht="12" customHeight="1">
      <c r="A66" s="676"/>
      <c r="B66" s="679"/>
      <c r="C66" s="697"/>
      <c r="D66" s="685"/>
      <c r="E66" s="512"/>
      <c r="F66" s="689"/>
      <c r="G66" s="690"/>
      <c r="H66" s="513" t="s">
        <v>624</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694"/>
      <c r="AO66" s="666"/>
      <c r="AP66" s="670"/>
      <c r="AQ66" s="671"/>
      <c r="AR66" s="666"/>
      <c r="AS66" s="666"/>
      <c r="AT66" s="674"/>
      <c r="AU66" s="515" t="str">
        <f t="shared" ref="AU66" si="54">IFERROR(IF($D65="□",($AO65/$AK$6),($AO65/$AK$8)),"")</f>
        <v/>
      </c>
      <c r="AV66" s="515" t="str">
        <f t="shared" ref="AV66" si="55">IFERROR(IF($D65="□",($AN65/$AO$6),($AN65/$AO$8)),"")</f>
        <v/>
      </c>
      <c r="AX66" s="515" t="s">
        <v>774</v>
      </c>
      <c r="AY66" s="515" t="s">
        <v>774</v>
      </c>
    </row>
    <row r="67" spans="1:51" s="491" customFormat="1" ht="12" customHeight="1">
      <c r="A67" s="677"/>
      <c r="B67" s="680"/>
      <c r="C67" s="698"/>
      <c r="D67" s="686"/>
      <c r="E67" s="512"/>
      <c r="F67" s="691"/>
      <c r="G67" s="692"/>
      <c r="H67" s="516" t="s">
        <v>625</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695"/>
      <c r="AO67" s="667"/>
      <c r="AP67" s="672"/>
      <c r="AQ67" s="673"/>
      <c r="AR67" s="667"/>
      <c r="AS67" s="667"/>
      <c r="AT67" s="674"/>
      <c r="AU67" s="518"/>
      <c r="AV67" s="518"/>
      <c r="AX67" s="518"/>
      <c r="AY67" s="518"/>
    </row>
    <row r="68" spans="1:51" s="491" customFormat="1" ht="12" customHeight="1">
      <c r="A68" s="675">
        <v>16</v>
      </c>
      <c r="B68" s="678"/>
      <c r="C68" s="696"/>
      <c r="D68" s="684" t="s">
        <v>618</v>
      </c>
      <c r="E68" s="508"/>
      <c r="F68" s="687"/>
      <c r="G68" s="688"/>
      <c r="H68" s="509" t="s">
        <v>619</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693">
        <f t="shared" ref="AN68" si="56">IF(LEFT($AN$1,6)="共同生活援助",SUM(I69:AM69),SUM(I69:AM70))</f>
        <v>0</v>
      </c>
      <c r="AO68" s="665">
        <f>IF($AN$3="４週",AN68/4,AN68/(DAY(EOMONTH($I$21,0))/7))</f>
        <v>0</v>
      </c>
      <c r="AP68" s="668"/>
      <c r="AQ68" s="669"/>
      <c r="AR68" s="665" t="str">
        <f t="shared" ref="AR68" si="57">IF($AN$3="４週",AU69,AV69)</f>
        <v/>
      </c>
      <c r="AS68" s="665"/>
      <c r="AT68" s="674"/>
      <c r="AU68" s="511" t="s">
        <v>620</v>
      </c>
      <c r="AV68" s="511" t="s">
        <v>621</v>
      </c>
      <c r="AX68" s="511" t="s">
        <v>622</v>
      </c>
      <c r="AY68" s="511" t="s">
        <v>623</v>
      </c>
    </row>
    <row r="69" spans="1:51" s="491" customFormat="1" ht="12" customHeight="1">
      <c r="A69" s="676"/>
      <c r="B69" s="679"/>
      <c r="C69" s="697"/>
      <c r="D69" s="685"/>
      <c r="E69" s="512"/>
      <c r="F69" s="689"/>
      <c r="G69" s="690"/>
      <c r="H69" s="513" t="s">
        <v>624</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694"/>
      <c r="AO69" s="666"/>
      <c r="AP69" s="670"/>
      <c r="AQ69" s="671"/>
      <c r="AR69" s="666"/>
      <c r="AS69" s="666"/>
      <c r="AT69" s="674"/>
      <c r="AU69" s="515" t="str">
        <f t="shared" ref="AU69" si="58">IFERROR(IF($D68="□",($AO68/$AK$6),($AO68/$AK$8)),"")</f>
        <v/>
      </c>
      <c r="AV69" s="515" t="str">
        <f t="shared" ref="AV69" si="59">IFERROR(IF($D68="□",($AN68/$AO$6),($AN68/$AO$8)),"")</f>
        <v/>
      </c>
      <c r="AX69" s="515" t="s">
        <v>774</v>
      </c>
      <c r="AY69" s="515" t="s">
        <v>774</v>
      </c>
    </row>
    <row r="70" spans="1:51" s="491" customFormat="1" ht="12" customHeight="1">
      <c r="A70" s="677"/>
      <c r="B70" s="680"/>
      <c r="C70" s="698"/>
      <c r="D70" s="686"/>
      <c r="E70" s="512"/>
      <c r="F70" s="691"/>
      <c r="G70" s="692"/>
      <c r="H70" s="516" t="s">
        <v>625</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695"/>
      <c r="AO70" s="667"/>
      <c r="AP70" s="672"/>
      <c r="AQ70" s="673"/>
      <c r="AR70" s="667"/>
      <c r="AS70" s="667"/>
      <c r="AT70" s="674"/>
      <c r="AU70" s="518"/>
      <c r="AV70" s="518"/>
      <c r="AX70" s="518"/>
      <c r="AY70" s="518"/>
    </row>
    <row r="71" spans="1:51" s="491" customFormat="1" ht="12" customHeight="1">
      <c r="A71" s="675">
        <v>17</v>
      </c>
      <c r="B71" s="678"/>
      <c r="C71" s="681"/>
      <c r="D71" s="684" t="s">
        <v>618</v>
      </c>
      <c r="E71" s="508"/>
      <c r="F71" s="687"/>
      <c r="G71" s="688"/>
      <c r="H71" s="509" t="s">
        <v>619</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693">
        <f t="shared" ref="AN71" si="60">IF(LEFT($AN$1,6)="共同生活援助",SUM(I72:AM72),SUM(I72:AM73))</f>
        <v>0</v>
      </c>
      <c r="AO71" s="665">
        <f>IF($AN$3="４週",AN71/4,AN71/(DAY(EOMONTH($I$21,0))/7))</f>
        <v>0</v>
      </c>
      <c r="AP71" s="668"/>
      <c r="AQ71" s="669"/>
      <c r="AR71" s="665" t="str">
        <f t="shared" ref="AR71" si="61">IF($AN$3="４週",AU72,AV72)</f>
        <v/>
      </c>
      <c r="AS71" s="665"/>
      <c r="AT71" s="674"/>
      <c r="AU71" s="511" t="s">
        <v>620</v>
      </c>
      <c r="AV71" s="511" t="s">
        <v>621</v>
      </c>
      <c r="AX71" s="511" t="s">
        <v>622</v>
      </c>
      <c r="AY71" s="511" t="s">
        <v>623</v>
      </c>
    </row>
    <row r="72" spans="1:51" s="491" customFormat="1" ht="12" customHeight="1">
      <c r="A72" s="676"/>
      <c r="B72" s="679"/>
      <c r="C72" s="682"/>
      <c r="D72" s="685"/>
      <c r="E72" s="512"/>
      <c r="F72" s="689"/>
      <c r="G72" s="690"/>
      <c r="H72" s="513" t="s">
        <v>624</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694"/>
      <c r="AO72" s="666"/>
      <c r="AP72" s="670"/>
      <c r="AQ72" s="671"/>
      <c r="AR72" s="666"/>
      <c r="AS72" s="666"/>
      <c r="AT72" s="674"/>
      <c r="AU72" s="515" t="str">
        <f t="shared" ref="AU72" si="62">IFERROR(IF($D71="□",($AO71/$AK$6),($AO71/$AK$8)),"")</f>
        <v/>
      </c>
      <c r="AV72" s="515" t="str">
        <f t="shared" ref="AV72" si="63">IFERROR(IF($D71="□",($AN71/$AO$6),($AN71/$AO$8)),"")</f>
        <v/>
      </c>
      <c r="AX72" s="515" t="s">
        <v>774</v>
      </c>
      <c r="AY72" s="515" t="s">
        <v>774</v>
      </c>
    </row>
    <row r="73" spans="1:51" s="491" customFormat="1" ht="12" customHeight="1">
      <c r="A73" s="677"/>
      <c r="B73" s="680"/>
      <c r="C73" s="683"/>
      <c r="D73" s="686"/>
      <c r="E73" s="512"/>
      <c r="F73" s="691"/>
      <c r="G73" s="692"/>
      <c r="H73" s="516" t="s">
        <v>625</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695"/>
      <c r="AO73" s="667"/>
      <c r="AP73" s="672"/>
      <c r="AQ73" s="673"/>
      <c r="AR73" s="667"/>
      <c r="AS73" s="667"/>
      <c r="AT73" s="674"/>
      <c r="AU73" s="518"/>
      <c r="AV73" s="518"/>
      <c r="AX73" s="518"/>
      <c r="AY73" s="518"/>
    </row>
    <row r="74" spans="1:51" s="491" customFormat="1" ht="12" customHeight="1">
      <c r="A74" s="675">
        <v>18</v>
      </c>
      <c r="B74" s="678"/>
      <c r="C74" s="696"/>
      <c r="D74" s="684" t="s">
        <v>618</v>
      </c>
      <c r="E74" s="508"/>
      <c r="F74" s="687"/>
      <c r="G74" s="688"/>
      <c r="H74" s="509" t="s">
        <v>619</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693">
        <f t="shared" ref="AN74" si="64">IF(LEFT($AN$1,6)="共同生活援助",SUM(I75:AM75),SUM(I75:AM76))</f>
        <v>0</v>
      </c>
      <c r="AO74" s="665">
        <f>IF($AN$3="４週",AN74/4,AN74/(DAY(EOMONTH($I$21,0))/7))</f>
        <v>0</v>
      </c>
      <c r="AP74" s="668"/>
      <c r="AQ74" s="669"/>
      <c r="AR74" s="665" t="str">
        <f t="shared" ref="AR74" si="65">IF($AN$3="４週",AU75,AV75)</f>
        <v/>
      </c>
      <c r="AS74" s="665"/>
      <c r="AT74" s="674"/>
      <c r="AU74" s="511" t="s">
        <v>620</v>
      </c>
      <c r="AV74" s="511" t="s">
        <v>621</v>
      </c>
      <c r="AX74" s="511" t="s">
        <v>622</v>
      </c>
      <c r="AY74" s="511" t="s">
        <v>623</v>
      </c>
    </row>
    <row r="75" spans="1:51" s="491" customFormat="1" ht="12" customHeight="1">
      <c r="A75" s="676"/>
      <c r="B75" s="679"/>
      <c r="C75" s="697"/>
      <c r="D75" s="685"/>
      <c r="E75" s="512"/>
      <c r="F75" s="689"/>
      <c r="G75" s="690"/>
      <c r="H75" s="513" t="s">
        <v>624</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694"/>
      <c r="AO75" s="666"/>
      <c r="AP75" s="670"/>
      <c r="AQ75" s="671"/>
      <c r="AR75" s="666"/>
      <c r="AS75" s="666"/>
      <c r="AT75" s="674"/>
      <c r="AU75" s="515" t="str">
        <f t="shared" ref="AU75" si="66">IFERROR(IF($D74="□",($AO74/$AK$6),($AO74/$AK$8)),"")</f>
        <v/>
      </c>
      <c r="AV75" s="515" t="str">
        <f t="shared" ref="AV75" si="67">IFERROR(IF($D74="□",($AN74/$AO$6),($AN74/$AO$8)),"")</f>
        <v/>
      </c>
      <c r="AX75" s="515" t="s">
        <v>774</v>
      </c>
      <c r="AY75" s="515" t="s">
        <v>774</v>
      </c>
    </row>
    <row r="76" spans="1:51" s="491" customFormat="1" ht="12" customHeight="1">
      <c r="A76" s="677"/>
      <c r="B76" s="680"/>
      <c r="C76" s="698"/>
      <c r="D76" s="686"/>
      <c r="E76" s="512"/>
      <c r="F76" s="691"/>
      <c r="G76" s="692"/>
      <c r="H76" s="516" t="s">
        <v>625</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695"/>
      <c r="AO76" s="667"/>
      <c r="AP76" s="672"/>
      <c r="AQ76" s="673"/>
      <c r="AR76" s="667"/>
      <c r="AS76" s="667"/>
      <c r="AT76" s="674"/>
      <c r="AU76" s="518"/>
      <c r="AV76" s="518"/>
      <c r="AX76" s="518"/>
      <c r="AY76" s="518"/>
    </row>
    <row r="77" spans="1:51" s="491" customFormat="1" ht="12" customHeight="1">
      <c r="A77" s="675">
        <v>19</v>
      </c>
      <c r="B77" s="678"/>
      <c r="C77" s="696"/>
      <c r="D77" s="684" t="s">
        <v>618</v>
      </c>
      <c r="E77" s="508"/>
      <c r="F77" s="687"/>
      <c r="G77" s="688"/>
      <c r="H77" s="509" t="s">
        <v>619</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693">
        <f t="shared" ref="AN77" si="68">IF(LEFT($AN$1,6)="共同生活援助",SUM(I78:AM78),SUM(I78:AM79))</f>
        <v>0</v>
      </c>
      <c r="AO77" s="665">
        <f>IF($AN$3="４週",AN77/4,AN77/(DAY(EOMONTH($I$21,0))/7))</f>
        <v>0</v>
      </c>
      <c r="AP77" s="668"/>
      <c r="AQ77" s="669"/>
      <c r="AR77" s="665" t="str">
        <f t="shared" ref="AR77" si="69">IF($AN$3="４週",AU78,AV78)</f>
        <v/>
      </c>
      <c r="AS77" s="665"/>
      <c r="AT77" s="674"/>
      <c r="AU77" s="511" t="s">
        <v>620</v>
      </c>
      <c r="AV77" s="511" t="s">
        <v>621</v>
      </c>
      <c r="AX77" s="511" t="s">
        <v>622</v>
      </c>
      <c r="AY77" s="511" t="s">
        <v>623</v>
      </c>
    </row>
    <row r="78" spans="1:51" s="491" customFormat="1" ht="12" customHeight="1">
      <c r="A78" s="676"/>
      <c r="B78" s="679"/>
      <c r="C78" s="697"/>
      <c r="D78" s="685"/>
      <c r="E78" s="512"/>
      <c r="F78" s="689"/>
      <c r="G78" s="690"/>
      <c r="H78" s="513" t="s">
        <v>624</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694"/>
      <c r="AO78" s="666"/>
      <c r="AP78" s="670"/>
      <c r="AQ78" s="671"/>
      <c r="AR78" s="666"/>
      <c r="AS78" s="666"/>
      <c r="AT78" s="674"/>
      <c r="AU78" s="515" t="str">
        <f t="shared" ref="AU78" si="70">IFERROR(IF($D77="□",($AO77/$AK$6),($AO77/$AK$8)),"")</f>
        <v/>
      </c>
      <c r="AV78" s="515" t="str">
        <f t="shared" ref="AV78" si="71">IFERROR(IF($D77="□",($AN77/$AO$6),($AN77/$AO$8)),"")</f>
        <v/>
      </c>
      <c r="AX78" s="515" t="s">
        <v>774</v>
      </c>
      <c r="AY78" s="515" t="s">
        <v>774</v>
      </c>
    </row>
    <row r="79" spans="1:51" s="491" customFormat="1" ht="12" customHeight="1">
      <c r="A79" s="677"/>
      <c r="B79" s="680"/>
      <c r="C79" s="698"/>
      <c r="D79" s="686"/>
      <c r="E79" s="512"/>
      <c r="F79" s="691"/>
      <c r="G79" s="692"/>
      <c r="H79" s="516" t="s">
        <v>625</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695"/>
      <c r="AO79" s="667"/>
      <c r="AP79" s="672"/>
      <c r="AQ79" s="673"/>
      <c r="AR79" s="667"/>
      <c r="AS79" s="667"/>
      <c r="AT79" s="674"/>
      <c r="AU79" s="518"/>
      <c r="AV79" s="518"/>
      <c r="AX79" s="518"/>
      <c r="AY79" s="518"/>
    </row>
    <row r="80" spans="1:51" s="491" customFormat="1" ht="12" customHeight="1">
      <c r="A80" s="675">
        <v>20</v>
      </c>
      <c r="B80" s="678"/>
      <c r="C80" s="696"/>
      <c r="D80" s="684" t="s">
        <v>618</v>
      </c>
      <c r="E80" s="508"/>
      <c r="F80" s="687"/>
      <c r="G80" s="688"/>
      <c r="H80" s="509" t="s">
        <v>619</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693">
        <f t="shared" ref="AN80" si="72">IF(LEFT($AN$1,6)="共同生活援助",SUM(I81:AM81),SUM(I81:AM82))</f>
        <v>0</v>
      </c>
      <c r="AO80" s="665">
        <f>IF($AN$3="４週",AN80/4,AN80/(DAY(EOMONTH($I$21,0))/7))</f>
        <v>0</v>
      </c>
      <c r="AP80" s="668"/>
      <c r="AQ80" s="669"/>
      <c r="AR80" s="665" t="str">
        <f t="shared" ref="AR80" si="73">IF($AN$3="４週",AU81,AV81)</f>
        <v/>
      </c>
      <c r="AS80" s="665"/>
      <c r="AT80" s="674"/>
      <c r="AU80" s="511" t="s">
        <v>620</v>
      </c>
      <c r="AV80" s="511" t="s">
        <v>621</v>
      </c>
      <c r="AX80" s="511" t="s">
        <v>622</v>
      </c>
      <c r="AY80" s="511" t="s">
        <v>623</v>
      </c>
    </row>
    <row r="81" spans="1:51" s="491" customFormat="1" ht="12" customHeight="1">
      <c r="A81" s="676"/>
      <c r="B81" s="679"/>
      <c r="C81" s="697"/>
      <c r="D81" s="685"/>
      <c r="E81" s="512"/>
      <c r="F81" s="689"/>
      <c r="G81" s="690"/>
      <c r="H81" s="513" t="s">
        <v>624</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694"/>
      <c r="AO81" s="666"/>
      <c r="AP81" s="670"/>
      <c r="AQ81" s="671"/>
      <c r="AR81" s="666"/>
      <c r="AS81" s="666"/>
      <c r="AT81" s="674"/>
      <c r="AU81" s="515" t="str">
        <f t="shared" ref="AU81" si="74">IFERROR(IF($D80="□",($AO80/$AK$6),($AO80/$AK$8)),"")</f>
        <v/>
      </c>
      <c r="AV81" s="515" t="str">
        <f t="shared" ref="AV81" si="75">IFERROR(IF($D80="□",($AN80/$AO$6),($AN80/$AO$8)),"")</f>
        <v/>
      </c>
      <c r="AX81" s="515" t="s">
        <v>774</v>
      </c>
      <c r="AY81" s="515" t="s">
        <v>774</v>
      </c>
    </row>
    <row r="82" spans="1:51" s="491" customFormat="1" ht="12" customHeight="1">
      <c r="A82" s="677"/>
      <c r="B82" s="680"/>
      <c r="C82" s="698"/>
      <c r="D82" s="686"/>
      <c r="E82" s="512"/>
      <c r="F82" s="691"/>
      <c r="G82" s="692"/>
      <c r="H82" s="516" t="s">
        <v>625</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695"/>
      <c r="AO82" s="667"/>
      <c r="AP82" s="672"/>
      <c r="AQ82" s="673"/>
      <c r="AR82" s="667"/>
      <c r="AS82" s="667"/>
      <c r="AT82" s="674"/>
      <c r="AU82" s="518"/>
      <c r="AV82" s="518"/>
      <c r="AX82" s="518"/>
      <c r="AY82" s="518"/>
    </row>
    <row r="83" spans="1:51" s="491" customFormat="1" ht="12" customHeight="1">
      <c r="A83" s="675">
        <v>21</v>
      </c>
      <c r="B83" s="678"/>
      <c r="C83" s="696"/>
      <c r="D83" s="684" t="s">
        <v>618</v>
      </c>
      <c r="E83" s="508"/>
      <c r="F83" s="687"/>
      <c r="G83" s="688"/>
      <c r="H83" s="509" t="s">
        <v>619</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693">
        <f t="shared" ref="AN83" si="76">IF(LEFT($AN$1,6)="共同生活援助",SUM(I84:AM84),SUM(I84:AM85))</f>
        <v>0</v>
      </c>
      <c r="AO83" s="665">
        <f>IF($AN$3="４週",AN83/4,AN83/(DAY(EOMONTH($I$21,0))/7))</f>
        <v>0</v>
      </c>
      <c r="AP83" s="668"/>
      <c r="AQ83" s="669"/>
      <c r="AR83" s="665" t="str">
        <f t="shared" ref="AR83" si="77">IF($AN$3="４週",AU84,AV84)</f>
        <v/>
      </c>
      <c r="AS83" s="665"/>
      <c r="AT83" s="674"/>
      <c r="AU83" s="511" t="s">
        <v>620</v>
      </c>
      <c r="AV83" s="511" t="s">
        <v>621</v>
      </c>
      <c r="AX83" s="511" t="s">
        <v>622</v>
      </c>
      <c r="AY83" s="511" t="s">
        <v>623</v>
      </c>
    </row>
    <row r="84" spans="1:51" s="491" customFormat="1" ht="12" customHeight="1">
      <c r="A84" s="676"/>
      <c r="B84" s="679"/>
      <c r="C84" s="697"/>
      <c r="D84" s="685"/>
      <c r="E84" s="512"/>
      <c r="F84" s="689"/>
      <c r="G84" s="690"/>
      <c r="H84" s="513" t="s">
        <v>624</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694"/>
      <c r="AO84" s="666"/>
      <c r="AP84" s="670"/>
      <c r="AQ84" s="671"/>
      <c r="AR84" s="666"/>
      <c r="AS84" s="666"/>
      <c r="AT84" s="674"/>
      <c r="AU84" s="515" t="str">
        <f>IFERROR(IF($D83="□",($AO83/$AK$6),($AO83/$AK$8)),"")</f>
        <v/>
      </c>
      <c r="AV84" s="515" t="str">
        <f>IFERROR(IF($D83="□",($AN83/$AO$6),($AN83/$AO$8)),"")</f>
        <v/>
      </c>
      <c r="AX84" s="515" t="s">
        <v>774</v>
      </c>
      <c r="AY84" s="515" t="s">
        <v>774</v>
      </c>
    </row>
    <row r="85" spans="1:51" s="491" customFormat="1" ht="12" customHeight="1">
      <c r="A85" s="677"/>
      <c r="B85" s="680"/>
      <c r="C85" s="698"/>
      <c r="D85" s="686"/>
      <c r="E85" s="512"/>
      <c r="F85" s="691"/>
      <c r="G85" s="692"/>
      <c r="H85" s="516" t="s">
        <v>625</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695"/>
      <c r="AO85" s="667"/>
      <c r="AP85" s="672"/>
      <c r="AQ85" s="673"/>
      <c r="AR85" s="667"/>
      <c r="AS85" s="667"/>
      <c r="AT85" s="674"/>
      <c r="AU85" s="518"/>
      <c r="AV85" s="518"/>
      <c r="AX85" s="518"/>
      <c r="AY85" s="518"/>
    </row>
    <row r="86" spans="1:51" s="491" customFormat="1" ht="12" customHeight="1">
      <c r="A86" s="675">
        <v>22</v>
      </c>
      <c r="B86" s="678"/>
      <c r="C86" s="696"/>
      <c r="D86" s="684" t="s">
        <v>618</v>
      </c>
      <c r="E86" s="508"/>
      <c r="F86" s="687"/>
      <c r="G86" s="688"/>
      <c r="H86" s="509" t="s">
        <v>619</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693">
        <f t="shared" ref="AN86" si="78">IF(LEFT($AN$1,6)="共同生活援助",SUM(I87:AM87),SUM(I87:AM88))</f>
        <v>0</v>
      </c>
      <c r="AO86" s="665">
        <f>IF($AN$3="４週",AN86/4,AN86/(DAY(EOMONTH($I$21,0))/7))</f>
        <v>0</v>
      </c>
      <c r="AP86" s="668"/>
      <c r="AQ86" s="669"/>
      <c r="AR86" s="665" t="str">
        <f t="shared" ref="AR86" si="79">IF($AN$3="４週",AU87,AV87)</f>
        <v/>
      </c>
      <c r="AS86" s="665"/>
      <c r="AT86" s="674"/>
      <c r="AU86" s="511" t="s">
        <v>620</v>
      </c>
      <c r="AV86" s="511" t="s">
        <v>621</v>
      </c>
      <c r="AX86" s="511" t="s">
        <v>622</v>
      </c>
      <c r="AY86" s="511" t="s">
        <v>623</v>
      </c>
    </row>
    <row r="87" spans="1:51" s="491" customFormat="1" ht="12" customHeight="1">
      <c r="A87" s="676"/>
      <c r="B87" s="679"/>
      <c r="C87" s="697"/>
      <c r="D87" s="685"/>
      <c r="E87" s="512"/>
      <c r="F87" s="689"/>
      <c r="G87" s="690"/>
      <c r="H87" s="513" t="s">
        <v>624</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694"/>
      <c r="AO87" s="666"/>
      <c r="AP87" s="670"/>
      <c r="AQ87" s="671"/>
      <c r="AR87" s="666"/>
      <c r="AS87" s="666"/>
      <c r="AT87" s="674"/>
      <c r="AU87" s="515" t="str">
        <f t="shared" ref="AU87" si="80">IFERROR(IF($D86="□",($AO86/$AK$6),($AO86/$AK$8)),"")</f>
        <v/>
      </c>
      <c r="AV87" s="515" t="str">
        <f t="shared" ref="AV87" si="81">IFERROR(IF($D86="□",($AN86/$AO$6),($AN86/$AO$8)),"")</f>
        <v/>
      </c>
      <c r="AX87" s="515" t="s">
        <v>774</v>
      </c>
      <c r="AY87" s="515" t="s">
        <v>774</v>
      </c>
    </row>
    <row r="88" spans="1:51" s="491" customFormat="1" ht="12" customHeight="1">
      <c r="A88" s="677"/>
      <c r="B88" s="680"/>
      <c r="C88" s="698"/>
      <c r="D88" s="686"/>
      <c r="E88" s="512"/>
      <c r="F88" s="691"/>
      <c r="G88" s="692"/>
      <c r="H88" s="516" t="s">
        <v>625</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695"/>
      <c r="AO88" s="667"/>
      <c r="AP88" s="672"/>
      <c r="AQ88" s="673"/>
      <c r="AR88" s="667"/>
      <c r="AS88" s="667"/>
      <c r="AT88" s="674"/>
      <c r="AU88" s="518"/>
      <c r="AV88" s="518"/>
      <c r="AX88" s="518"/>
      <c r="AY88" s="518"/>
    </row>
    <row r="89" spans="1:51" s="491" customFormat="1" ht="12" customHeight="1">
      <c r="A89" s="675">
        <v>23</v>
      </c>
      <c r="B89" s="678"/>
      <c r="C89" s="696"/>
      <c r="D89" s="684" t="s">
        <v>618</v>
      </c>
      <c r="E89" s="508"/>
      <c r="F89" s="687"/>
      <c r="G89" s="688"/>
      <c r="H89" s="509" t="s">
        <v>619</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693">
        <f t="shared" ref="AN89" si="82">IF(LEFT($AN$1,6)="共同生活援助",SUM(I90:AM90),SUM(I90:AM91))</f>
        <v>0</v>
      </c>
      <c r="AO89" s="665">
        <f>IF($AN$3="４週",AN89/4,AN89/(DAY(EOMONTH($I$21,0))/7))</f>
        <v>0</v>
      </c>
      <c r="AP89" s="668"/>
      <c r="AQ89" s="669"/>
      <c r="AR89" s="665" t="str">
        <f t="shared" ref="AR89" si="83">IF($AN$3="４週",AU90,AV90)</f>
        <v/>
      </c>
      <c r="AS89" s="665"/>
      <c r="AT89" s="674"/>
      <c r="AU89" s="511" t="s">
        <v>620</v>
      </c>
      <c r="AV89" s="511" t="s">
        <v>621</v>
      </c>
      <c r="AX89" s="511" t="s">
        <v>622</v>
      </c>
      <c r="AY89" s="511" t="s">
        <v>623</v>
      </c>
    </row>
    <row r="90" spans="1:51" s="491" customFormat="1" ht="12" customHeight="1">
      <c r="A90" s="676"/>
      <c r="B90" s="679"/>
      <c r="C90" s="697"/>
      <c r="D90" s="685"/>
      <c r="E90" s="512"/>
      <c r="F90" s="689"/>
      <c r="G90" s="690"/>
      <c r="H90" s="513" t="s">
        <v>624</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694"/>
      <c r="AO90" s="666"/>
      <c r="AP90" s="670"/>
      <c r="AQ90" s="671"/>
      <c r="AR90" s="666"/>
      <c r="AS90" s="666"/>
      <c r="AT90" s="674"/>
      <c r="AU90" s="515" t="str">
        <f t="shared" ref="AU90" si="84">IFERROR(IF($D89="□",($AO89/$AK$6),($AO89/$AK$8)),"")</f>
        <v/>
      </c>
      <c r="AV90" s="515" t="str">
        <f t="shared" ref="AV90" si="85">IFERROR(IF($D89="□",($AN89/$AO$6),($AN89/$AO$8)),"")</f>
        <v/>
      </c>
      <c r="AX90" s="515" t="s">
        <v>774</v>
      </c>
      <c r="AY90" s="515" t="s">
        <v>774</v>
      </c>
    </row>
    <row r="91" spans="1:51" s="491" customFormat="1" ht="12" customHeight="1">
      <c r="A91" s="677"/>
      <c r="B91" s="680"/>
      <c r="C91" s="698"/>
      <c r="D91" s="686"/>
      <c r="E91" s="512"/>
      <c r="F91" s="691"/>
      <c r="G91" s="692"/>
      <c r="H91" s="516" t="s">
        <v>625</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695"/>
      <c r="AO91" s="667"/>
      <c r="AP91" s="672"/>
      <c r="AQ91" s="673"/>
      <c r="AR91" s="667"/>
      <c r="AS91" s="667"/>
      <c r="AT91" s="674"/>
      <c r="AU91" s="518"/>
      <c r="AV91" s="518"/>
      <c r="AX91" s="518"/>
      <c r="AY91" s="518"/>
    </row>
    <row r="92" spans="1:51" s="491" customFormat="1" ht="12" customHeight="1">
      <c r="A92" s="675">
        <v>24</v>
      </c>
      <c r="B92" s="678"/>
      <c r="C92" s="696"/>
      <c r="D92" s="684" t="s">
        <v>618</v>
      </c>
      <c r="E92" s="508"/>
      <c r="F92" s="687"/>
      <c r="G92" s="688"/>
      <c r="H92" s="509" t="s">
        <v>619</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693">
        <f t="shared" ref="AN92" si="86">IF(LEFT($AN$1,6)="共同生活援助",SUM(I93:AM93),SUM(I93:AM94))</f>
        <v>0</v>
      </c>
      <c r="AO92" s="665">
        <f>IF($AN$3="４週",AN92/4,AN92/(DAY(EOMONTH($I$21,0))/7))</f>
        <v>0</v>
      </c>
      <c r="AP92" s="668"/>
      <c r="AQ92" s="669"/>
      <c r="AR92" s="665" t="str">
        <f t="shared" ref="AR92" si="87">IF($AN$3="４週",AU93,AV93)</f>
        <v/>
      </c>
      <c r="AS92" s="665"/>
      <c r="AT92" s="674"/>
      <c r="AU92" s="511" t="s">
        <v>620</v>
      </c>
      <c r="AV92" s="511" t="s">
        <v>621</v>
      </c>
      <c r="AX92" s="511" t="s">
        <v>622</v>
      </c>
      <c r="AY92" s="511" t="s">
        <v>623</v>
      </c>
    </row>
    <row r="93" spans="1:51" s="491" customFormat="1" ht="12" customHeight="1">
      <c r="A93" s="676"/>
      <c r="B93" s="679"/>
      <c r="C93" s="697"/>
      <c r="D93" s="685"/>
      <c r="E93" s="512"/>
      <c r="F93" s="689"/>
      <c r="G93" s="690"/>
      <c r="H93" s="513" t="s">
        <v>624</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694"/>
      <c r="AO93" s="666"/>
      <c r="AP93" s="670"/>
      <c r="AQ93" s="671"/>
      <c r="AR93" s="666"/>
      <c r="AS93" s="666"/>
      <c r="AT93" s="674"/>
      <c r="AU93" s="515" t="str">
        <f t="shared" ref="AU93" si="88">IFERROR(IF($D92="□",($AO92/$AK$6),($AO92/$AK$8)),"")</f>
        <v/>
      </c>
      <c r="AV93" s="515" t="str">
        <f t="shared" ref="AV93" si="89">IFERROR(IF($D92="□",($AN92/$AO$6),($AN92/$AO$8)),"")</f>
        <v/>
      </c>
      <c r="AX93" s="515" t="s">
        <v>774</v>
      </c>
      <c r="AY93" s="515" t="s">
        <v>774</v>
      </c>
    </row>
    <row r="94" spans="1:51" s="491" customFormat="1" ht="12" customHeight="1">
      <c r="A94" s="677"/>
      <c r="B94" s="680"/>
      <c r="C94" s="698"/>
      <c r="D94" s="686"/>
      <c r="E94" s="512"/>
      <c r="F94" s="691"/>
      <c r="G94" s="692"/>
      <c r="H94" s="516" t="s">
        <v>625</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695"/>
      <c r="AO94" s="667"/>
      <c r="AP94" s="672"/>
      <c r="AQ94" s="673"/>
      <c r="AR94" s="667"/>
      <c r="AS94" s="667"/>
      <c r="AT94" s="674"/>
      <c r="AU94" s="518"/>
      <c r="AV94" s="518"/>
      <c r="AX94" s="518"/>
      <c r="AY94" s="518"/>
    </row>
    <row r="95" spans="1:51" s="491" customFormat="1" ht="12" customHeight="1">
      <c r="A95" s="675">
        <v>25</v>
      </c>
      <c r="B95" s="678"/>
      <c r="C95" s="696"/>
      <c r="D95" s="684" t="s">
        <v>618</v>
      </c>
      <c r="E95" s="508"/>
      <c r="F95" s="687"/>
      <c r="G95" s="688"/>
      <c r="H95" s="509" t="s">
        <v>619</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693">
        <f t="shared" ref="AN95" si="90">IF(LEFT($AN$1,6)="共同生活援助",SUM(I96:AM96),SUM(I96:AM97))</f>
        <v>0</v>
      </c>
      <c r="AO95" s="665">
        <f>IF($AN$3="４週",AN95/4,AN95/(DAY(EOMONTH($I$21,0))/7))</f>
        <v>0</v>
      </c>
      <c r="AP95" s="668"/>
      <c r="AQ95" s="669"/>
      <c r="AR95" s="665" t="str">
        <f t="shared" ref="AR95" si="91">IF($AN$3="４週",AU96,AV96)</f>
        <v/>
      </c>
      <c r="AS95" s="665"/>
      <c r="AT95" s="674"/>
      <c r="AU95" s="511" t="s">
        <v>620</v>
      </c>
      <c r="AV95" s="511" t="s">
        <v>621</v>
      </c>
      <c r="AX95" s="511" t="s">
        <v>622</v>
      </c>
      <c r="AY95" s="511" t="s">
        <v>623</v>
      </c>
    </row>
    <row r="96" spans="1:51" s="491" customFormat="1" ht="12" customHeight="1">
      <c r="A96" s="676"/>
      <c r="B96" s="679"/>
      <c r="C96" s="697"/>
      <c r="D96" s="685"/>
      <c r="E96" s="512"/>
      <c r="F96" s="689"/>
      <c r="G96" s="690"/>
      <c r="H96" s="513" t="s">
        <v>624</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694"/>
      <c r="AO96" s="666"/>
      <c r="AP96" s="670"/>
      <c r="AQ96" s="671"/>
      <c r="AR96" s="666"/>
      <c r="AS96" s="666"/>
      <c r="AT96" s="674"/>
      <c r="AU96" s="515" t="str">
        <f t="shared" ref="AU96" si="92">IFERROR(IF($D95="□",($AO95/$AK$6),($AO95/$AK$8)),"")</f>
        <v/>
      </c>
      <c r="AV96" s="515" t="str">
        <f t="shared" ref="AV96" si="93">IFERROR(IF($D95="□",($AN95/$AO$6),($AN95/$AO$8)),"")</f>
        <v/>
      </c>
      <c r="AX96" s="515" t="s">
        <v>774</v>
      </c>
      <c r="AY96" s="515" t="s">
        <v>774</v>
      </c>
    </row>
    <row r="97" spans="1:51" s="491" customFormat="1" ht="12" customHeight="1">
      <c r="A97" s="677"/>
      <c r="B97" s="680"/>
      <c r="C97" s="698"/>
      <c r="D97" s="686"/>
      <c r="E97" s="512"/>
      <c r="F97" s="691"/>
      <c r="G97" s="692"/>
      <c r="H97" s="516" t="s">
        <v>625</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695"/>
      <c r="AO97" s="667"/>
      <c r="AP97" s="672"/>
      <c r="AQ97" s="673"/>
      <c r="AR97" s="667"/>
      <c r="AS97" s="667"/>
      <c r="AT97" s="674"/>
      <c r="AU97" s="518"/>
      <c r="AV97" s="518"/>
      <c r="AX97" s="518"/>
      <c r="AY97" s="518"/>
    </row>
    <row r="98" spans="1:51" s="491" customFormat="1" ht="12" customHeight="1">
      <c r="A98" s="675">
        <v>26</v>
      </c>
      <c r="B98" s="678"/>
      <c r="C98" s="696"/>
      <c r="D98" s="684" t="s">
        <v>618</v>
      </c>
      <c r="E98" s="508"/>
      <c r="F98" s="687"/>
      <c r="G98" s="688"/>
      <c r="H98" s="509" t="s">
        <v>619</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693">
        <f t="shared" ref="AN98" si="94">IF(LEFT($AN$1,6)="共同生活援助",SUM(I99:AM99),SUM(I99:AM100))</f>
        <v>0</v>
      </c>
      <c r="AO98" s="665">
        <f>IF($AN$3="４週",AN98/4,AN98/(DAY(EOMONTH($I$21,0))/7))</f>
        <v>0</v>
      </c>
      <c r="AP98" s="668"/>
      <c r="AQ98" s="669"/>
      <c r="AR98" s="665" t="str">
        <f t="shared" ref="AR98" si="95">IF($AN$3="４週",AU99,AV99)</f>
        <v/>
      </c>
      <c r="AS98" s="665"/>
      <c r="AT98" s="674"/>
      <c r="AU98" s="511" t="s">
        <v>620</v>
      </c>
      <c r="AV98" s="511" t="s">
        <v>621</v>
      </c>
      <c r="AX98" s="511" t="s">
        <v>622</v>
      </c>
      <c r="AY98" s="511" t="s">
        <v>623</v>
      </c>
    </row>
    <row r="99" spans="1:51" s="491" customFormat="1" ht="12" customHeight="1">
      <c r="A99" s="676"/>
      <c r="B99" s="679"/>
      <c r="C99" s="697"/>
      <c r="D99" s="685"/>
      <c r="E99" s="512"/>
      <c r="F99" s="689"/>
      <c r="G99" s="690"/>
      <c r="H99" s="513" t="s">
        <v>624</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694"/>
      <c r="AO99" s="666"/>
      <c r="AP99" s="670"/>
      <c r="AQ99" s="671"/>
      <c r="AR99" s="666"/>
      <c r="AS99" s="666"/>
      <c r="AT99" s="674"/>
      <c r="AU99" s="515" t="str">
        <f t="shared" ref="AU99" si="96">IFERROR(IF($D98="□",($AO98/$AK$6),($AO98/$AK$8)),"")</f>
        <v/>
      </c>
      <c r="AV99" s="515" t="str">
        <f t="shared" ref="AV99" si="97">IFERROR(IF($D98="□",($AN98/$AO$6),($AN98/$AO$8)),"")</f>
        <v/>
      </c>
      <c r="AX99" s="515" t="s">
        <v>774</v>
      </c>
      <c r="AY99" s="515" t="s">
        <v>774</v>
      </c>
    </row>
    <row r="100" spans="1:51" s="491" customFormat="1" ht="12" customHeight="1">
      <c r="A100" s="677"/>
      <c r="B100" s="680"/>
      <c r="C100" s="698"/>
      <c r="D100" s="686"/>
      <c r="E100" s="512"/>
      <c r="F100" s="691"/>
      <c r="G100" s="692"/>
      <c r="H100" s="516" t="s">
        <v>625</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695"/>
      <c r="AO100" s="667"/>
      <c r="AP100" s="672"/>
      <c r="AQ100" s="673"/>
      <c r="AR100" s="667"/>
      <c r="AS100" s="667"/>
      <c r="AT100" s="674"/>
      <c r="AU100" s="518"/>
      <c r="AV100" s="518"/>
      <c r="AX100" s="518"/>
      <c r="AY100" s="518"/>
    </row>
    <row r="101" spans="1:51" s="491" customFormat="1" ht="12" customHeight="1">
      <c r="A101" s="675">
        <v>27</v>
      </c>
      <c r="B101" s="678"/>
      <c r="C101" s="696"/>
      <c r="D101" s="684" t="s">
        <v>618</v>
      </c>
      <c r="E101" s="508"/>
      <c r="F101" s="687"/>
      <c r="G101" s="688"/>
      <c r="H101" s="509" t="s">
        <v>619</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693">
        <f t="shared" ref="AN101" si="98">IF(LEFT($AN$1,6)="共同生活援助",SUM(I102:AM102),SUM(I102:AM103))</f>
        <v>0</v>
      </c>
      <c r="AO101" s="665">
        <f>IF($AN$3="４週",AN101/4,AN101/(DAY(EOMONTH($I$21,0))/7))</f>
        <v>0</v>
      </c>
      <c r="AP101" s="668"/>
      <c r="AQ101" s="669"/>
      <c r="AR101" s="665" t="str">
        <f t="shared" ref="AR101" si="99">IF($AN$3="４週",AU102,AV102)</f>
        <v/>
      </c>
      <c r="AS101" s="665"/>
      <c r="AT101" s="674"/>
      <c r="AU101" s="511" t="s">
        <v>620</v>
      </c>
      <c r="AV101" s="511" t="s">
        <v>621</v>
      </c>
      <c r="AX101" s="511" t="s">
        <v>622</v>
      </c>
      <c r="AY101" s="511" t="s">
        <v>623</v>
      </c>
    </row>
    <row r="102" spans="1:51" s="491" customFormat="1" ht="12" customHeight="1">
      <c r="A102" s="676"/>
      <c r="B102" s="679"/>
      <c r="C102" s="697"/>
      <c r="D102" s="685"/>
      <c r="E102" s="512"/>
      <c r="F102" s="689"/>
      <c r="G102" s="690"/>
      <c r="H102" s="513" t="s">
        <v>624</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694"/>
      <c r="AO102" s="666"/>
      <c r="AP102" s="670"/>
      <c r="AQ102" s="671"/>
      <c r="AR102" s="666"/>
      <c r="AS102" s="666"/>
      <c r="AT102" s="674"/>
      <c r="AU102" s="515" t="str">
        <f t="shared" ref="AU102" si="100">IFERROR(IF($D101="□",($AO101/$AK$6),($AO101/$AK$8)),"")</f>
        <v/>
      </c>
      <c r="AV102" s="515" t="str">
        <f t="shared" ref="AV102" si="101">IFERROR(IF($D101="□",($AN101/$AO$6),($AN101/$AO$8)),"")</f>
        <v/>
      </c>
      <c r="AX102" s="515" t="s">
        <v>774</v>
      </c>
      <c r="AY102" s="515" t="s">
        <v>774</v>
      </c>
    </row>
    <row r="103" spans="1:51" s="491" customFormat="1" ht="12" customHeight="1">
      <c r="A103" s="677"/>
      <c r="B103" s="680"/>
      <c r="C103" s="698"/>
      <c r="D103" s="686"/>
      <c r="E103" s="512"/>
      <c r="F103" s="691"/>
      <c r="G103" s="692"/>
      <c r="H103" s="516" t="s">
        <v>625</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695"/>
      <c r="AO103" s="667"/>
      <c r="AP103" s="672"/>
      <c r="AQ103" s="673"/>
      <c r="AR103" s="667"/>
      <c r="AS103" s="667"/>
      <c r="AT103" s="674"/>
      <c r="AU103" s="518"/>
      <c r="AV103" s="518"/>
      <c r="AX103" s="518"/>
      <c r="AY103" s="518"/>
    </row>
    <row r="104" spans="1:51" s="491" customFormat="1" ht="12" customHeight="1">
      <c r="A104" s="675">
        <v>28</v>
      </c>
      <c r="B104" s="678"/>
      <c r="C104" s="696"/>
      <c r="D104" s="684" t="s">
        <v>618</v>
      </c>
      <c r="E104" s="508"/>
      <c r="F104" s="687"/>
      <c r="G104" s="688"/>
      <c r="H104" s="509" t="s">
        <v>619</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693">
        <f t="shared" ref="AN104" si="102">IF(LEFT($AN$1,6)="共同生活援助",SUM(I105:AM105),SUM(I105:AM106))</f>
        <v>0</v>
      </c>
      <c r="AO104" s="665">
        <f>IF($AN$3="４週",AN104/4,AN104/(DAY(EOMONTH($I$21,0))/7))</f>
        <v>0</v>
      </c>
      <c r="AP104" s="668"/>
      <c r="AQ104" s="669"/>
      <c r="AR104" s="665" t="str">
        <f t="shared" ref="AR104" si="103">IF($AN$3="４週",AU105,AV105)</f>
        <v/>
      </c>
      <c r="AS104" s="665"/>
      <c r="AT104" s="674"/>
      <c r="AU104" s="511" t="s">
        <v>620</v>
      </c>
      <c r="AV104" s="511" t="s">
        <v>621</v>
      </c>
      <c r="AX104" s="511" t="s">
        <v>622</v>
      </c>
      <c r="AY104" s="511" t="s">
        <v>623</v>
      </c>
    </row>
    <row r="105" spans="1:51" s="491" customFormat="1" ht="12" customHeight="1">
      <c r="A105" s="676"/>
      <c r="B105" s="679"/>
      <c r="C105" s="697"/>
      <c r="D105" s="685"/>
      <c r="E105" s="512"/>
      <c r="F105" s="689"/>
      <c r="G105" s="690"/>
      <c r="H105" s="513" t="s">
        <v>624</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694"/>
      <c r="AO105" s="666"/>
      <c r="AP105" s="670"/>
      <c r="AQ105" s="671"/>
      <c r="AR105" s="666"/>
      <c r="AS105" s="666"/>
      <c r="AT105" s="674"/>
      <c r="AU105" s="515" t="str">
        <f t="shared" ref="AU105" si="104">IFERROR(IF($D104="□",($AO104/$AK$6),($AO104/$AK$8)),"")</f>
        <v/>
      </c>
      <c r="AV105" s="515" t="str">
        <f t="shared" ref="AV105" si="105">IFERROR(IF($D104="□",($AN104/$AO$6),($AN104/$AO$8)),"")</f>
        <v/>
      </c>
      <c r="AX105" s="515" t="s">
        <v>774</v>
      </c>
      <c r="AY105" s="515" t="s">
        <v>774</v>
      </c>
    </row>
    <row r="106" spans="1:51" s="491" customFormat="1" ht="12" customHeight="1">
      <c r="A106" s="677"/>
      <c r="B106" s="680"/>
      <c r="C106" s="698"/>
      <c r="D106" s="686"/>
      <c r="E106" s="512"/>
      <c r="F106" s="691"/>
      <c r="G106" s="692"/>
      <c r="H106" s="516" t="s">
        <v>625</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695"/>
      <c r="AO106" s="667"/>
      <c r="AP106" s="672"/>
      <c r="AQ106" s="673"/>
      <c r="AR106" s="667"/>
      <c r="AS106" s="667"/>
      <c r="AT106" s="674"/>
      <c r="AU106" s="518"/>
      <c r="AV106" s="518"/>
      <c r="AX106" s="518"/>
      <c r="AY106" s="518"/>
    </row>
    <row r="107" spans="1:51" s="491" customFormat="1" ht="12" customHeight="1">
      <c r="A107" s="675">
        <v>29</v>
      </c>
      <c r="B107" s="678"/>
      <c r="C107" s="696"/>
      <c r="D107" s="684" t="s">
        <v>618</v>
      </c>
      <c r="E107" s="508"/>
      <c r="F107" s="687"/>
      <c r="G107" s="688"/>
      <c r="H107" s="509" t="s">
        <v>619</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693">
        <f t="shared" ref="AN107" si="106">IF(LEFT($AN$1,6)="共同生活援助",SUM(I108:AM108),SUM(I108:AM109))</f>
        <v>0</v>
      </c>
      <c r="AO107" s="665">
        <f>IF($AN$3="４週",AN107/4,AN107/(DAY(EOMONTH($I$21,0))/7))</f>
        <v>0</v>
      </c>
      <c r="AP107" s="668"/>
      <c r="AQ107" s="669"/>
      <c r="AR107" s="665" t="str">
        <f t="shared" ref="AR107" si="107">IF($AN$3="４週",AU108,AV108)</f>
        <v/>
      </c>
      <c r="AS107" s="665"/>
      <c r="AT107" s="674"/>
      <c r="AU107" s="511" t="s">
        <v>620</v>
      </c>
      <c r="AV107" s="511" t="s">
        <v>621</v>
      </c>
      <c r="AX107" s="511" t="s">
        <v>622</v>
      </c>
      <c r="AY107" s="511" t="s">
        <v>623</v>
      </c>
    </row>
    <row r="108" spans="1:51" s="491" customFormat="1" ht="12" customHeight="1">
      <c r="A108" s="676"/>
      <c r="B108" s="679"/>
      <c r="C108" s="697"/>
      <c r="D108" s="685"/>
      <c r="E108" s="512"/>
      <c r="F108" s="689"/>
      <c r="G108" s="690"/>
      <c r="H108" s="513" t="s">
        <v>624</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694"/>
      <c r="AO108" s="666"/>
      <c r="AP108" s="670"/>
      <c r="AQ108" s="671"/>
      <c r="AR108" s="666"/>
      <c r="AS108" s="666"/>
      <c r="AT108" s="674"/>
      <c r="AU108" s="515" t="str">
        <f t="shared" ref="AU108" si="108">IFERROR(IF($D107="□",($AO107/$AK$6),($AO107/$AK$8)),"")</f>
        <v/>
      </c>
      <c r="AV108" s="515" t="str">
        <f t="shared" ref="AV108" si="109">IFERROR(IF($D107="□",($AN107/$AO$6),($AN107/$AO$8)),"")</f>
        <v/>
      </c>
      <c r="AX108" s="515" t="s">
        <v>774</v>
      </c>
      <c r="AY108" s="515" t="s">
        <v>774</v>
      </c>
    </row>
    <row r="109" spans="1:51" s="491" customFormat="1" ht="12" customHeight="1">
      <c r="A109" s="677"/>
      <c r="B109" s="680"/>
      <c r="C109" s="698"/>
      <c r="D109" s="686"/>
      <c r="E109" s="512"/>
      <c r="F109" s="691"/>
      <c r="G109" s="692"/>
      <c r="H109" s="516" t="s">
        <v>625</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695"/>
      <c r="AO109" s="667"/>
      <c r="AP109" s="672"/>
      <c r="AQ109" s="673"/>
      <c r="AR109" s="667"/>
      <c r="AS109" s="667"/>
      <c r="AT109" s="674"/>
      <c r="AU109" s="518"/>
      <c r="AV109" s="518"/>
      <c r="AX109" s="518"/>
      <c r="AY109" s="518"/>
    </row>
    <row r="110" spans="1:51" s="491" customFormat="1" ht="12" customHeight="1">
      <c r="A110" s="675">
        <v>30</v>
      </c>
      <c r="B110" s="678"/>
      <c r="C110" s="696"/>
      <c r="D110" s="684" t="s">
        <v>618</v>
      </c>
      <c r="E110" s="508"/>
      <c r="F110" s="687"/>
      <c r="G110" s="688"/>
      <c r="H110" s="509" t="s">
        <v>619</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693">
        <f t="shared" ref="AN110" si="110">IF(LEFT($AN$1,6)="共同生活援助",SUM(I111:AM111),SUM(I111:AM112))</f>
        <v>0</v>
      </c>
      <c r="AO110" s="665">
        <f>IF($AN$3="４週",AN110/4,AN110/(DAY(EOMONTH($I$21,0))/7))</f>
        <v>0</v>
      </c>
      <c r="AP110" s="668"/>
      <c r="AQ110" s="669"/>
      <c r="AR110" s="665" t="str">
        <f t="shared" ref="AR110" si="111">IF($AN$3="４週",AU111,AV111)</f>
        <v/>
      </c>
      <c r="AS110" s="665"/>
      <c r="AT110" s="674"/>
      <c r="AU110" s="511" t="s">
        <v>620</v>
      </c>
      <c r="AV110" s="511" t="s">
        <v>621</v>
      </c>
      <c r="AX110" s="511" t="s">
        <v>622</v>
      </c>
      <c r="AY110" s="511" t="s">
        <v>623</v>
      </c>
    </row>
    <row r="111" spans="1:51" s="491" customFormat="1" ht="12" customHeight="1">
      <c r="A111" s="676"/>
      <c r="B111" s="679"/>
      <c r="C111" s="697"/>
      <c r="D111" s="685"/>
      <c r="E111" s="512"/>
      <c r="F111" s="689"/>
      <c r="G111" s="690"/>
      <c r="H111" s="513" t="s">
        <v>624</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694"/>
      <c r="AO111" s="666"/>
      <c r="AP111" s="670"/>
      <c r="AQ111" s="671"/>
      <c r="AR111" s="666"/>
      <c r="AS111" s="666"/>
      <c r="AT111" s="674"/>
      <c r="AU111" s="515" t="str">
        <f t="shared" ref="AU111" si="112">IFERROR(IF($D110="□",($AO110/$AK$6),($AO110/$AK$8)),"")</f>
        <v/>
      </c>
      <c r="AV111" s="515" t="str">
        <f t="shared" ref="AV111" si="113">IFERROR(IF($D110="□",($AN110/$AO$6),($AN110/$AO$8)),"")</f>
        <v/>
      </c>
      <c r="AX111" s="515" t="s">
        <v>774</v>
      </c>
      <c r="AY111" s="515" t="s">
        <v>774</v>
      </c>
    </row>
    <row r="112" spans="1:51" s="491" customFormat="1" ht="12" customHeight="1">
      <c r="A112" s="677"/>
      <c r="B112" s="680"/>
      <c r="C112" s="698"/>
      <c r="D112" s="686"/>
      <c r="E112" s="512"/>
      <c r="F112" s="691"/>
      <c r="G112" s="692"/>
      <c r="H112" s="516" t="s">
        <v>625</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695"/>
      <c r="AO112" s="667"/>
      <c r="AP112" s="672"/>
      <c r="AQ112" s="673"/>
      <c r="AR112" s="667"/>
      <c r="AS112" s="667"/>
      <c r="AT112" s="674"/>
      <c r="AU112" s="518"/>
      <c r="AV112" s="518"/>
      <c r="AX112" s="518"/>
      <c r="AY112" s="518"/>
    </row>
    <row r="113" spans="1:51" s="491" customFormat="1" ht="12" customHeight="1">
      <c r="A113" s="675">
        <v>31</v>
      </c>
      <c r="B113" s="678"/>
      <c r="C113" s="696"/>
      <c r="D113" s="684" t="s">
        <v>618</v>
      </c>
      <c r="E113" s="508"/>
      <c r="F113" s="687"/>
      <c r="G113" s="688"/>
      <c r="H113" s="509" t="s">
        <v>619</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693">
        <f t="shared" ref="AN113" si="114">IF(LEFT($AN$1,6)="共同生活援助",SUM(I114:AM114),SUM(I114:AM115))</f>
        <v>0</v>
      </c>
      <c r="AO113" s="665">
        <f>IF($AN$3="４週",AN113/4,AN113/(DAY(EOMONTH($I$21,0))/7))</f>
        <v>0</v>
      </c>
      <c r="AP113" s="668"/>
      <c r="AQ113" s="669"/>
      <c r="AR113" s="665" t="str">
        <f t="shared" ref="AR113" si="115">IF($AN$3="４週",AU114,AV114)</f>
        <v/>
      </c>
      <c r="AS113" s="665"/>
      <c r="AT113" s="674"/>
      <c r="AU113" s="511" t="s">
        <v>620</v>
      </c>
      <c r="AV113" s="511" t="s">
        <v>621</v>
      </c>
      <c r="AX113" s="511" t="s">
        <v>622</v>
      </c>
      <c r="AY113" s="511" t="s">
        <v>623</v>
      </c>
    </row>
    <row r="114" spans="1:51" s="491" customFormat="1" ht="12" customHeight="1">
      <c r="A114" s="676"/>
      <c r="B114" s="679"/>
      <c r="C114" s="697"/>
      <c r="D114" s="685"/>
      <c r="E114" s="512"/>
      <c r="F114" s="689"/>
      <c r="G114" s="690"/>
      <c r="H114" s="513" t="s">
        <v>624</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694"/>
      <c r="AO114" s="666"/>
      <c r="AP114" s="670"/>
      <c r="AQ114" s="671"/>
      <c r="AR114" s="666"/>
      <c r="AS114" s="666"/>
      <c r="AT114" s="674"/>
      <c r="AU114" s="515" t="str">
        <f t="shared" ref="AU114" si="116">IFERROR(IF($D113="□",($AO113/$AK$6),($AO113/$AK$8)),"")</f>
        <v/>
      </c>
      <c r="AV114" s="515" t="str">
        <f t="shared" ref="AV114" si="117">IFERROR(IF($D113="□",($AN113/$AO$6),($AN113/$AO$8)),"")</f>
        <v/>
      </c>
      <c r="AX114" s="515" t="s">
        <v>774</v>
      </c>
      <c r="AY114" s="515" t="s">
        <v>774</v>
      </c>
    </row>
    <row r="115" spans="1:51" s="491" customFormat="1" ht="12" customHeight="1">
      <c r="A115" s="677"/>
      <c r="B115" s="680"/>
      <c r="C115" s="698"/>
      <c r="D115" s="686"/>
      <c r="E115" s="512"/>
      <c r="F115" s="691"/>
      <c r="G115" s="692"/>
      <c r="H115" s="516" t="s">
        <v>625</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695"/>
      <c r="AO115" s="667"/>
      <c r="AP115" s="672"/>
      <c r="AQ115" s="673"/>
      <c r="AR115" s="667"/>
      <c r="AS115" s="667"/>
      <c r="AT115" s="674"/>
      <c r="AU115" s="518"/>
      <c r="AV115" s="518"/>
      <c r="AX115" s="518"/>
      <c r="AY115" s="518"/>
    </row>
    <row r="116" spans="1:51" s="491" customFormat="1" ht="12" customHeight="1">
      <c r="A116" s="675">
        <v>32</v>
      </c>
      <c r="B116" s="678"/>
      <c r="C116" s="696"/>
      <c r="D116" s="684" t="s">
        <v>618</v>
      </c>
      <c r="E116" s="508"/>
      <c r="F116" s="687"/>
      <c r="G116" s="688"/>
      <c r="H116" s="509" t="s">
        <v>619</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693">
        <f t="shared" ref="AN116" si="118">IF(LEFT($AN$1,6)="共同生活援助",SUM(I117:AM117),SUM(I117:AM118))</f>
        <v>0</v>
      </c>
      <c r="AO116" s="665">
        <f>IF($AN$3="４週",AN116/4,AN116/(DAY(EOMONTH($I$21,0))/7))</f>
        <v>0</v>
      </c>
      <c r="AP116" s="668"/>
      <c r="AQ116" s="669"/>
      <c r="AR116" s="665" t="str">
        <f t="shared" ref="AR116" si="119">IF($AN$3="４週",AU117,AV117)</f>
        <v/>
      </c>
      <c r="AS116" s="665"/>
      <c r="AT116" s="674"/>
      <c r="AU116" s="511" t="s">
        <v>620</v>
      </c>
      <c r="AV116" s="511" t="s">
        <v>621</v>
      </c>
      <c r="AX116" s="511" t="s">
        <v>622</v>
      </c>
      <c r="AY116" s="511" t="s">
        <v>623</v>
      </c>
    </row>
    <row r="117" spans="1:51" s="491" customFormat="1" ht="12" customHeight="1">
      <c r="A117" s="676"/>
      <c r="B117" s="679"/>
      <c r="C117" s="697"/>
      <c r="D117" s="685"/>
      <c r="E117" s="512"/>
      <c r="F117" s="689"/>
      <c r="G117" s="690"/>
      <c r="H117" s="513" t="s">
        <v>624</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694"/>
      <c r="AO117" s="666"/>
      <c r="AP117" s="670"/>
      <c r="AQ117" s="671"/>
      <c r="AR117" s="666"/>
      <c r="AS117" s="666"/>
      <c r="AT117" s="674"/>
      <c r="AU117" s="515" t="str">
        <f t="shared" ref="AU117" si="120">IFERROR(IF($D116="□",($AO116/$AK$6),($AO116/$AK$8)),"")</f>
        <v/>
      </c>
      <c r="AV117" s="515" t="str">
        <f t="shared" ref="AV117" si="121">IFERROR(IF($D116="□",($AN116/$AO$6),($AN116/$AO$8)),"")</f>
        <v/>
      </c>
      <c r="AX117" s="515" t="s">
        <v>774</v>
      </c>
      <c r="AY117" s="515" t="s">
        <v>774</v>
      </c>
    </row>
    <row r="118" spans="1:51" s="491" customFormat="1" ht="12" customHeight="1">
      <c r="A118" s="677"/>
      <c r="B118" s="680"/>
      <c r="C118" s="698"/>
      <c r="D118" s="686"/>
      <c r="E118" s="512"/>
      <c r="F118" s="691"/>
      <c r="G118" s="692"/>
      <c r="H118" s="516" t="s">
        <v>625</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695"/>
      <c r="AO118" s="667"/>
      <c r="AP118" s="672"/>
      <c r="AQ118" s="673"/>
      <c r="AR118" s="667"/>
      <c r="AS118" s="667"/>
      <c r="AT118" s="674"/>
      <c r="AU118" s="518"/>
      <c r="AV118" s="518"/>
      <c r="AX118" s="518"/>
      <c r="AY118" s="518"/>
    </row>
    <row r="119" spans="1:51" s="491" customFormat="1" ht="12" customHeight="1">
      <c r="A119" s="675">
        <v>33</v>
      </c>
      <c r="B119" s="678"/>
      <c r="C119" s="696"/>
      <c r="D119" s="684" t="s">
        <v>618</v>
      </c>
      <c r="E119" s="508"/>
      <c r="F119" s="687"/>
      <c r="G119" s="688"/>
      <c r="H119" s="509" t="s">
        <v>619</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693">
        <f t="shared" ref="AN119" si="122">IF(LEFT($AN$1,6)="共同生活援助",SUM(I120:AM120),SUM(I120:AM121))</f>
        <v>0</v>
      </c>
      <c r="AO119" s="665">
        <f>IF($AN$3="４週",AN119/4,AN119/(DAY(EOMONTH($I$21,0))/7))</f>
        <v>0</v>
      </c>
      <c r="AP119" s="668"/>
      <c r="AQ119" s="669"/>
      <c r="AR119" s="665" t="str">
        <f t="shared" ref="AR119" si="123">IF($AN$3="４週",AU120,AV120)</f>
        <v/>
      </c>
      <c r="AS119" s="665"/>
      <c r="AT119" s="674"/>
      <c r="AU119" s="511" t="s">
        <v>620</v>
      </c>
      <c r="AV119" s="511" t="s">
        <v>621</v>
      </c>
      <c r="AX119" s="511" t="s">
        <v>622</v>
      </c>
      <c r="AY119" s="511" t="s">
        <v>623</v>
      </c>
    </row>
    <row r="120" spans="1:51" s="491" customFormat="1" ht="12" customHeight="1">
      <c r="A120" s="676"/>
      <c r="B120" s="679"/>
      <c r="C120" s="697"/>
      <c r="D120" s="685"/>
      <c r="E120" s="512"/>
      <c r="F120" s="689"/>
      <c r="G120" s="690"/>
      <c r="H120" s="513" t="s">
        <v>624</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694"/>
      <c r="AO120" s="666"/>
      <c r="AP120" s="670"/>
      <c r="AQ120" s="671"/>
      <c r="AR120" s="666"/>
      <c r="AS120" s="666"/>
      <c r="AT120" s="674"/>
      <c r="AU120" s="515" t="str">
        <f t="shared" ref="AU120" si="124">IFERROR(IF($D119="□",($AO119/$AK$6),($AO119/$AK$8)),"")</f>
        <v/>
      </c>
      <c r="AV120" s="515" t="str">
        <f t="shared" ref="AV120" si="125">IFERROR(IF($D119="□",($AN119/$AO$6),($AN119/$AO$8)),"")</f>
        <v/>
      </c>
      <c r="AX120" s="515" t="s">
        <v>774</v>
      </c>
      <c r="AY120" s="515" t="s">
        <v>774</v>
      </c>
    </row>
    <row r="121" spans="1:51" s="491" customFormat="1" ht="12" customHeight="1">
      <c r="A121" s="677"/>
      <c r="B121" s="680"/>
      <c r="C121" s="698"/>
      <c r="D121" s="686"/>
      <c r="E121" s="512"/>
      <c r="F121" s="691"/>
      <c r="G121" s="692"/>
      <c r="H121" s="516" t="s">
        <v>625</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695"/>
      <c r="AO121" s="667"/>
      <c r="AP121" s="672"/>
      <c r="AQ121" s="673"/>
      <c r="AR121" s="667"/>
      <c r="AS121" s="667"/>
      <c r="AT121" s="674"/>
      <c r="AU121" s="518"/>
      <c r="AV121" s="518"/>
      <c r="AX121" s="518"/>
      <c r="AY121" s="518"/>
    </row>
    <row r="122" spans="1:51" s="491" customFormat="1" ht="12" customHeight="1">
      <c r="A122" s="675">
        <v>34</v>
      </c>
      <c r="B122" s="678"/>
      <c r="C122" s="696"/>
      <c r="D122" s="684" t="s">
        <v>618</v>
      </c>
      <c r="E122" s="508"/>
      <c r="F122" s="687"/>
      <c r="G122" s="688"/>
      <c r="H122" s="509" t="s">
        <v>619</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693">
        <f t="shared" ref="AN122" si="126">IF(LEFT($AN$1,6)="共同生活援助",SUM(I123:AM123),SUM(I123:AM124))</f>
        <v>0</v>
      </c>
      <c r="AO122" s="665">
        <f>IF($AN$3="４週",AN122/4,AN122/(DAY(EOMONTH($I$21,0))/7))</f>
        <v>0</v>
      </c>
      <c r="AP122" s="668"/>
      <c r="AQ122" s="669"/>
      <c r="AR122" s="665" t="str">
        <f t="shared" ref="AR122" si="127">IF($AN$3="４週",AU123,AV123)</f>
        <v/>
      </c>
      <c r="AS122" s="665"/>
      <c r="AT122" s="674"/>
      <c r="AU122" s="511" t="s">
        <v>620</v>
      </c>
      <c r="AV122" s="511" t="s">
        <v>621</v>
      </c>
      <c r="AX122" s="511" t="s">
        <v>622</v>
      </c>
      <c r="AY122" s="511" t="s">
        <v>623</v>
      </c>
    </row>
    <row r="123" spans="1:51" s="491" customFormat="1" ht="12" customHeight="1">
      <c r="A123" s="676"/>
      <c r="B123" s="679"/>
      <c r="C123" s="697"/>
      <c r="D123" s="685"/>
      <c r="E123" s="512"/>
      <c r="F123" s="689"/>
      <c r="G123" s="690"/>
      <c r="H123" s="513" t="s">
        <v>624</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694"/>
      <c r="AO123" s="666"/>
      <c r="AP123" s="670"/>
      <c r="AQ123" s="671"/>
      <c r="AR123" s="666"/>
      <c r="AS123" s="666"/>
      <c r="AT123" s="674"/>
      <c r="AU123" s="515" t="str">
        <f t="shared" ref="AU123" si="128">IFERROR(IF($D122="□",($AO122/$AK$6),($AO122/$AK$8)),"")</f>
        <v/>
      </c>
      <c r="AV123" s="515" t="str">
        <f t="shared" ref="AV123" si="129">IFERROR(IF($D122="□",($AN122/$AO$6),($AN122/$AO$8)),"")</f>
        <v/>
      </c>
      <c r="AX123" s="515" t="s">
        <v>774</v>
      </c>
      <c r="AY123" s="515" t="s">
        <v>774</v>
      </c>
    </row>
    <row r="124" spans="1:51" s="491" customFormat="1" ht="12" customHeight="1">
      <c r="A124" s="677"/>
      <c r="B124" s="680"/>
      <c r="C124" s="698"/>
      <c r="D124" s="686"/>
      <c r="E124" s="512"/>
      <c r="F124" s="691"/>
      <c r="G124" s="692"/>
      <c r="H124" s="516" t="s">
        <v>625</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695"/>
      <c r="AO124" s="667"/>
      <c r="AP124" s="672"/>
      <c r="AQ124" s="673"/>
      <c r="AR124" s="667"/>
      <c r="AS124" s="667"/>
      <c r="AT124" s="674"/>
      <c r="AU124" s="518"/>
      <c r="AV124" s="518"/>
      <c r="AX124" s="518"/>
      <c r="AY124" s="518"/>
    </row>
    <row r="125" spans="1:51" s="491" customFormat="1" ht="12" customHeight="1">
      <c r="A125" s="675">
        <v>35</v>
      </c>
      <c r="B125" s="678"/>
      <c r="C125" s="696"/>
      <c r="D125" s="684" t="s">
        <v>618</v>
      </c>
      <c r="E125" s="508"/>
      <c r="F125" s="687"/>
      <c r="G125" s="688"/>
      <c r="H125" s="509" t="s">
        <v>619</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693">
        <f t="shared" ref="AN125" si="130">IF(LEFT($AN$1,6)="共同生活援助",SUM(I126:AM126),SUM(I126:AM127))</f>
        <v>0</v>
      </c>
      <c r="AO125" s="665">
        <f>IF($AN$3="４週",AN125/4,AN125/(DAY(EOMONTH($I$21,0))/7))</f>
        <v>0</v>
      </c>
      <c r="AP125" s="668"/>
      <c r="AQ125" s="669"/>
      <c r="AR125" s="665" t="str">
        <f t="shared" ref="AR125" si="131">IF($AN$3="４週",AU126,AV126)</f>
        <v/>
      </c>
      <c r="AS125" s="665"/>
      <c r="AT125" s="674"/>
      <c r="AU125" s="511" t="s">
        <v>620</v>
      </c>
      <c r="AV125" s="511" t="s">
        <v>621</v>
      </c>
      <c r="AX125" s="511" t="s">
        <v>622</v>
      </c>
      <c r="AY125" s="511" t="s">
        <v>623</v>
      </c>
    </row>
    <row r="126" spans="1:51" s="491" customFormat="1" ht="12" customHeight="1">
      <c r="A126" s="676"/>
      <c r="B126" s="679"/>
      <c r="C126" s="697"/>
      <c r="D126" s="685"/>
      <c r="E126" s="512"/>
      <c r="F126" s="689"/>
      <c r="G126" s="690"/>
      <c r="H126" s="513" t="s">
        <v>624</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694"/>
      <c r="AO126" s="666"/>
      <c r="AP126" s="670"/>
      <c r="AQ126" s="671"/>
      <c r="AR126" s="666"/>
      <c r="AS126" s="666"/>
      <c r="AT126" s="674"/>
      <c r="AU126" s="515" t="str">
        <f t="shared" ref="AU126" si="132">IFERROR(IF($D125="□",($AO125/$AK$6),($AO125/$AK$8)),"")</f>
        <v/>
      </c>
      <c r="AV126" s="515" t="str">
        <f t="shared" ref="AV126" si="133">IFERROR(IF($D125="□",($AN125/$AO$6),($AN125/$AO$8)),"")</f>
        <v/>
      </c>
      <c r="AX126" s="515" t="s">
        <v>774</v>
      </c>
      <c r="AY126" s="515" t="s">
        <v>774</v>
      </c>
    </row>
    <row r="127" spans="1:51" s="491" customFormat="1" ht="12" customHeight="1">
      <c r="A127" s="677"/>
      <c r="B127" s="680"/>
      <c r="C127" s="698"/>
      <c r="D127" s="686"/>
      <c r="E127" s="512"/>
      <c r="F127" s="691"/>
      <c r="G127" s="692"/>
      <c r="H127" s="516" t="s">
        <v>625</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695"/>
      <c r="AO127" s="667"/>
      <c r="AP127" s="672"/>
      <c r="AQ127" s="673"/>
      <c r="AR127" s="667"/>
      <c r="AS127" s="667"/>
      <c r="AT127" s="674"/>
      <c r="AU127" s="518"/>
      <c r="AV127" s="518"/>
      <c r="AX127" s="518"/>
      <c r="AY127" s="518"/>
    </row>
    <row r="128" spans="1:51" s="491" customFormat="1" ht="12" customHeight="1">
      <c r="A128" s="675">
        <v>36</v>
      </c>
      <c r="B128" s="678"/>
      <c r="C128" s="696"/>
      <c r="D128" s="684" t="s">
        <v>618</v>
      </c>
      <c r="E128" s="508"/>
      <c r="F128" s="687"/>
      <c r="G128" s="688"/>
      <c r="H128" s="509" t="s">
        <v>619</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693">
        <f t="shared" ref="AN128" si="134">IF(LEFT($AN$1,6)="共同生活援助",SUM(I129:AM129),SUM(I129:AM130))</f>
        <v>0</v>
      </c>
      <c r="AO128" s="665">
        <f>IF($AN$3="４週",AN128/4,AN128/(DAY(EOMONTH($I$21,0))/7))</f>
        <v>0</v>
      </c>
      <c r="AP128" s="668"/>
      <c r="AQ128" s="669"/>
      <c r="AR128" s="665" t="str">
        <f t="shared" ref="AR128" si="135">IF($AN$3="４週",AU129,AV129)</f>
        <v/>
      </c>
      <c r="AS128" s="665"/>
      <c r="AT128" s="674"/>
      <c r="AU128" s="511" t="s">
        <v>620</v>
      </c>
      <c r="AV128" s="511" t="s">
        <v>621</v>
      </c>
      <c r="AX128" s="511" t="s">
        <v>622</v>
      </c>
      <c r="AY128" s="511" t="s">
        <v>623</v>
      </c>
    </row>
    <row r="129" spans="1:51" s="491" customFormat="1" ht="12" customHeight="1">
      <c r="A129" s="676"/>
      <c r="B129" s="679"/>
      <c r="C129" s="697"/>
      <c r="D129" s="685"/>
      <c r="E129" s="512"/>
      <c r="F129" s="689"/>
      <c r="G129" s="690"/>
      <c r="H129" s="513" t="s">
        <v>624</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694"/>
      <c r="AO129" s="666"/>
      <c r="AP129" s="670"/>
      <c r="AQ129" s="671"/>
      <c r="AR129" s="666"/>
      <c r="AS129" s="666"/>
      <c r="AT129" s="674"/>
      <c r="AU129" s="515" t="str">
        <f t="shared" ref="AU129" si="136">IFERROR(IF($D128="□",($AO128/$AK$6),($AO128/$AK$8)),"")</f>
        <v/>
      </c>
      <c r="AV129" s="515" t="str">
        <f t="shared" ref="AV129" si="137">IFERROR(IF($D128="□",($AN128/$AO$6),($AN128/$AO$8)),"")</f>
        <v/>
      </c>
      <c r="AX129" s="515" t="s">
        <v>774</v>
      </c>
      <c r="AY129" s="515" t="s">
        <v>774</v>
      </c>
    </row>
    <row r="130" spans="1:51" s="491" customFormat="1" ht="12" customHeight="1">
      <c r="A130" s="677"/>
      <c r="B130" s="680"/>
      <c r="C130" s="698"/>
      <c r="D130" s="686"/>
      <c r="E130" s="512"/>
      <c r="F130" s="691"/>
      <c r="G130" s="692"/>
      <c r="H130" s="516" t="s">
        <v>625</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695"/>
      <c r="AO130" s="667"/>
      <c r="AP130" s="672"/>
      <c r="AQ130" s="673"/>
      <c r="AR130" s="667"/>
      <c r="AS130" s="667"/>
      <c r="AT130" s="674"/>
      <c r="AU130" s="518"/>
      <c r="AV130" s="518"/>
      <c r="AX130" s="518"/>
      <c r="AY130" s="518"/>
    </row>
    <row r="131" spans="1:51" s="491" customFormat="1" ht="12" customHeight="1">
      <c r="A131" s="675">
        <v>37</v>
      </c>
      <c r="B131" s="678"/>
      <c r="C131" s="681"/>
      <c r="D131" s="684" t="s">
        <v>618</v>
      </c>
      <c r="E131" s="508"/>
      <c r="F131" s="687"/>
      <c r="G131" s="688"/>
      <c r="H131" s="509" t="s">
        <v>619</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693">
        <f t="shared" ref="AN131" si="138">IF(LEFT($AN$1,6)="共同生活援助",SUM(I132:AM132),SUM(I132:AM133))</f>
        <v>0</v>
      </c>
      <c r="AO131" s="665">
        <f>IF($AN$3="４週",AN131/4,AN131/(DAY(EOMONTH($I$21,0))/7))</f>
        <v>0</v>
      </c>
      <c r="AP131" s="668"/>
      <c r="AQ131" s="669"/>
      <c r="AR131" s="665" t="str">
        <f t="shared" ref="AR131" si="139">IF($AN$3="４週",AU132,AV132)</f>
        <v/>
      </c>
      <c r="AS131" s="665"/>
      <c r="AT131" s="674"/>
      <c r="AU131" s="511" t="s">
        <v>620</v>
      </c>
      <c r="AV131" s="511" t="s">
        <v>621</v>
      </c>
      <c r="AX131" s="511" t="s">
        <v>622</v>
      </c>
      <c r="AY131" s="511" t="s">
        <v>623</v>
      </c>
    </row>
    <row r="132" spans="1:51" s="491" customFormat="1" ht="12" customHeight="1">
      <c r="A132" s="676"/>
      <c r="B132" s="679"/>
      <c r="C132" s="682"/>
      <c r="D132" s="685"/>
      <c r="E132" s="512"/>
      <c r="F132" s="689"/>
      <c r="G132" s="690"/>
      <c r="H132" s="513" t="s">
        <v>624</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694"/>
      <c r="AO132" s="666"/>
      <c r="AP132" s="670"/>
      <c r="AQ132" s="671"/>
      <c r="AR132" s="666"/>
      <c r="AS132" s="666"/>
      <c r="AT132" s="674"/>
      <c r="AU132" s="515" t="str">
        <f t="shared" ref="AU132" si="140">IFERROR(IF($D131="□",($AO131/$AK$6),($AO131/$AK$8)),"")</f>
        <v/>
      </c>
      <c r="AV132" s="515" t="str">
        <f t="shared" ref="AV132" si="141">IFERROR(IF($D131="□",($AN131/$AO$6),($AN131/$AO$8)),"")</f>
        <v/>
      </c>
      <c r="AX132" s="515" t="s">
        <v>774</v>
      </c>
      <c r="AY132" s="515" t="s">
        <v>774</v>
      </c>
    </row>
    <row r="133" spans="1:51" s="491" customFormat="1" ht="12" customHeight="1">
      <c r="A133" s="677"/>
      <c r="B133" s="680"/>
      <c r="C133" s="683"/>
      <c r="D133" s="686"/>
      <c r="E133" s="512"/>
      <c r="F133" s="691"/>
      <c r="G133" s="692"/>
      <c r="H133" s="516" t="s">
        <v>625</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695"/>
      <c r="AO133" s="667"/>
      <c r="AP133" s="672"/>
      <c r="AQ133" s="673"/>
      <c r="AR133" s="667"/>
      <c r="AS133" s="667"/>
      <c r="AT133" s="674"/>
      <c r="AU133" s="518"/>
      <c r="AV133" s="518"/>
      <c r="AX133" s="518"/>
      <c r="AY133" s="518"/>
    </row>
    <row r="134" spans="1:51" s="491" customFormat="1" ht="12" customHeight="1">
      <c r="A134" s="675">
        <v>38</v>
      </c>
      <c r="B134" s="678"/>
      <c r="C134" s="696"/>
      <c r="D134" s="684" t="s">
        <v>618</v>
      </c>
      <c r="E134" s="508"/>
      <c r="F134" s="687"/>
      <c r="G134" s="688"/>
      <c r="H134" s="509" t="s">
        <v>619</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693">
        <f t="shared" ref="AN134" si="142">IF(LEFT($AN$1,6)="共同生活援助",SUM(I135:AM135),SUM(I135:AM136))</f>
        <v>0</v>
      </c>
      <c r="AO134" s="665">
        <f>IF($AN$3="４週",AN134/4,AN134/(DAY(EOMONTH($I$21,0))/7))</f>
        <v>0</v>
      </c>
      <c r="AP134" s="668"/>
      <c r="AQ134" s="669"/>
      <c r="AR134" s="665" t="str">
        <f t="shared" ref="AR134" si="143">IF($AN$3="４週",AU135,AV135)</f>
        <v/>
      </c>
      <c r="AS134" s="665"/>
      <c r="AT134" s="674"/>
      <c r="AU134" s="511" t="s">
        <v>620</v>
      </c>
      <c r="AV134" s="511" t="s">
        <v>621</v>
      </c>
      <c r="AX134" s="511" t="s">
        <v>622</v>
      </c>
      <c r="AY134" s="511" t="s">
        <v>623</v>
      </c>
    </row>
    <row r="135" spans="1:51" s="491" customFormat="1" ht="12" customHeight="1">
      <c r="A135" s="676"/>
      <c r="B135" s="679"/>
      <c r="C135" s="697"/>
      <c r="D135" s="685"/>
      <c r="E135" s="512"/>
      <c r="F135" s="689"/>
      <c r="G135" s="690"/>
      <c r="H135" s="513" t="s">
        <v>624</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694"/>
      <c r="AO135" s="666"/>
      <c r="AP135" s="670"/>
      <c r="AQ135" s="671"/>
      <c r="AR135" s="666"/>
      <c r="AS135" s="666"/>
      <c r="AT135" s="674"/>
      <c r="AU135" s="515" t="str">
        <f t="shared" ref="AU135" si="144">IFERROR(IF($D134="□",($AO134/$AK$6),($AO134/$AK$8)),"")</f>
        <v/>
      </c>
      <c r="AV135" s="515" t="str">
        <f t="shared" ref="AV135" si="145">IFERROR(IF($D134="□",($AN134/$AO$6),($AN134/$AO$8)),"")</f>
        <v/>
      </c>
      <c r="AX135" s="515" t="s">
        <v>774</v>
      </c>
      <c r="AY135" s="515" t="s">
        <v>774</v>
      </c>
    </row>
    <row r="136" spans="1:51" s="491" customFormat="1" ht="12" customHeight="1">
      <c r="A136" s="677"/>
      <c r="B136" s="680"/>
      <c r="C136" s="698"/>
      <c r="D136" s="686"/>
      <c r="E136" s="512"/>
      <c r="F136" s="691"/>
      <c r="G136" s="692"/>
      <c r="H136" s="516" t="s">
        <v>625</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695"/>
      <c r="AO136" s="667"/>
      <c r="AP136" s="672"/>
      <c r="AQ136" s="673"/>
      <c r="AR136" s="667"/>
      <c r="AS136" s="667"/>
      <c r="AT136" s="674"/>
      <c r="AU136" s="518"/>
      <c r="AV136" s="518"/>
      <c r="AX136" s="518"/>
      <c r="AY136" s="518"/>
    </row>
    <row r="137" spans="1:51" s="491" customFormat="1" ht="12" customHeight="1">
      <c r="A137" s="675">
        <v>39</v>
      </c>
      <c r="B137" s="678"/>
      <c r="C137" s="696"/>
      <c r="D137" s="684" t="s">
        <v>618</v>
      </c>
      <c r="E137" s="508"/>
      <c r="F137" s="687"/>
      <c r="G137" s="688"/>
      <c r="H137" s="509" t="s">
        <v>619</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693">
        <f t="shared" ref="AN137" si="146">IF(LEFT($AN$1,6)="共同生活援助",SUM(I138:AM138),SUM(I138:AM139))</f>
        <v>0</v>
      </c>
      <c r="AO137" s="665">
        <f>IF($AN$3="４週",AN137/4,AN137/(DAY(EOMONTH($I$21,0))/7))</f>
        <v>0</v>
      </c>
      <c r="AP137" s="668"/>
      <c r="AQ137" s="669"/>
      <c r="AR137" s="665" t="str">
        <f t="shared" ref="AR137" si="147">IF($AN$3="４週",AU138,AV138)</f>
        <v/>
      </c>
      <c r="AS137" s="665"/>
      <c r="AT137" s="674"/>
      <c r="AU137" s="511" t="s">
        <v>620</v>
      </c>
      <c r="AV137" s="511" t="s">
        <v>621</v>
      </c>
      <c r="AX137" s="511" t="s">
        <v>622</v>
      </c>
      <c r="AY137" s="511" t="s">
        <v>623</v>
      </c>
    </row>
    <row r="138" spans="1:51" s="491" customFormat="1" ht="12" customHeight="1">
      <c r="A138" s="676"/>
      <c r="B138" s="679"/>
      <c r="C138" s="697"/>
      <c r="D138" s="685"/>
      <c r="E138" s="512"/>
      <c r="F138" s="689"/>
      <c r="G138" s="690"/>
      <c r="H138" s="513" t="s">
        <v>624</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694"/>
      <c r="AO138" s="666"/>
      <c r="AP138" s="670"/>
      <c r="AQ138" s="671"/>
      <c r="AR138" s="666"/>
      <c r="AS138" s="666"/>
      <c r="AT138" s="674"/>
      <c r="AU138" s="515" t="str">
        <f t="shared" ref="AU138" si="148">IFERROR(IF($D137="□",($AO137/$AK$6),($AO137/$AK$8)),"")</f>
        <v/>
      </c>
      <c r="AV138" s="515" t="str">
        <f t="shared" ref="AV138" si="149">IFERROR(IF($D137="□",($AN137/$AO$6),($AN137/$AO$8)),"")</f>
        <v/>
      </c>
      <c r="AX138" s="515" t="s">
        <v>774</v>
      </c>
      <c r="AY138" s="515" t="s">
        <v>774</v>
      </c>
    </row>
    <row r="139" spans="1:51" s="491" customFormat="1" ht="12" customHeight="1">
      <c r="A139" s="677"/>
      <c r="B139" s="680"/>
      <c r="C139" s="698"/>
      <c r="D139" s="686"/>
      <c r="E139" s="512"/>
      <c r="F139" s="691"/>
      <c r="G139" s="692"/>
      <c r="H139" s="516" t="s">
        <v>625</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695"/>
      <c r="AO139" s="667"/>
      <c r="AP139" s="672"/>
      <c r="AQ139" s="673"/>
      <c r="AR139" s="667"/>
      <c r="AS139" s="667"/>
      <c r="AT139" s="674"/>
      <c r="AU139" s="518"/>
      <c r="AV139" s="518"/>
      <c r="AX139" s="518"/>
      <c r="AY139" s="518"/>
    </row>
    <row r="140" spans="1:51" s="491" customFormat="1" ht="12" customHeight="1">
      <c r="A140" s="675">
        <v>40</v>
      </c>
      <c r="B140" s="678"/>
      <c r="C140" s="696"/>
      <c r="D140" s="684" t="s">
        <v>618</v>
      </c>
      <c r="E140" s="508"/>
      <c r="F140" s="687"/>
      <c r="G140" s="688"/>
      <c r="H140" s="509" t="s">
        <v>619</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693">
        <f t="shared" ref="AN140" si="150">IF(LEFT($AN$1,6)="共同生活援助",SUM(I141:AM141),SUM(I141:AM142))</f>
        <v>0</v>
      </c>
      <c r="AO140" s="665">
        <f>IF($AN$3="４週",AN140/4,AN140/(DAY(EOMONTH($I$21,0))/7))</f>
        <v>0</v>
      </c>
      <c r="AP140" s="668"/>
      <c r="AQ140" s="669"/>
      <c r="AR140" s="665" t="str">
        <f t="shared" ref="AR140" si="151">IF($AN$3="４週",AU141,AV141)</f>
        <v/>
      </c>
      <c r="AS140" s="665"/>
      <c r="AT140" s="674"/>
      <c r="AU140" s="511" t="s">
        <v>620</v>
      </c>
      <c r="AV140" s="511" t="s">
        <v>621</v>
      </c>
      <c r="AX140" s="511" t="s">
        <v>622</v>
      </c>
      <c r="AY140" s="511" t="s">
        <v>623</v>
      </c>
    </row>
    <row r="141" spans="1:51" s="491" customFormat="1" ht="12" customHeight="1">
      <c r="A141" s="676"/>
      <c r="B141" s="679"/>
      <c r="C141" s="697"/>
      <c r="D141" s="685"/>
      <c r="E141" s="512"/>
      <c r="F141" s="689"/>
      <c r="G141" s="690"/>
      <c r="H141" s="513" t="s">
        <v>624</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694"/>
      <c r="AO141" s="666"/>
      <c r="AP141" s="670"/>
      <c r="AQ141" s="671"/>
      <c r="AR141" s="666"/>
      <c r="AS141" s="666"/>
      <c r="AT141" s="674"/>
      <c r="AU141" s="515" t="str">
        <f t="shared" ref="AU141" si="152">IFERROR(IF($D140="□",($AO140/$AK$6),($AO140/$AK$8)),"")</f>
        <v/>
      </c>
      <c r="AV141" s="515" t="str">
        <f t="shared" ref="AV141" si="153">IFERROR(IF($D140="□",($AN140/$AO$6),($AN140/$AO$8)),"")</f>
        <v/>
      </c>
      <c r="AX141" s="515" t="s">
        <v>774</v>
      </c>
      <c r="AY141" s="515" t="s">
        <v>774</v>
      </c>
    </row>
    <row r="142" spans="1:51" s="491" customFormat="1" ht="12" customHeight="1">
      <c r="A142" s="677"/>
      <c r="B142" s="680"/>
      <c r="C142" s="698"/>
      <c r="D142" s="686"/>
      <c r="E142" s="512"/>
      <c r="F142" s="691"/>
      <c r="G142" s="692"/>
      <c r="H142" s="516" t="s">
        <v>625</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695"/>
      <c r="AO142" s="667"/>
      <c r="AP142" s="672"/>
      <c r="AQ142" s="673"/>
      <c r="AR142" s="667"/>
      <c r="AS142" s="667"/>
      <c r="AT142" s="674"/>
      <c r="AU142" s="518"/>
      <c r="AV142" s="518"/>
      <c r="AX142" s="518"/>
      <c r="AY142" s="518"/>
    </row>
    <row r="143" spans="1:51" s="491" customFormat="1" ht="12" customHeight="1">
      <c r="A143" s="675">
        <v>41</v>
      </c>
      <c r="B143" s="678"/>
      <c r="C143" s="696"/>
      <c r="D143" s="684" t="s">
        <v>618</v>
      </c>
      <c r="E143" s="508"/>
      <c r="F143" s="687"/>
      <c r="G143" s="688"/>
      <c r="H143" s="509" t="s">
        <v>619</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693">
        <f t="shared" ref="AN143" si="154">IF(LEFT($AN$1,6)="共同生活援助",SUM(I144:AM144),SUM(I144:AM145))</f>
        <v>0</v>
      </c>
      <c r="AO143" s="665">
        <f>IF($AN$3="４週",AN143/4,AN143/(DAY(EOMONTH($I$21,0))/7))</f>
        <v>0</v>
      </c>
      <c r="AP143" s="668"/>
      <c r="AQ143" s="669"/>
      <c r="AR143" s="665" t="str">
        <f t="shared" ref="AR143" si="155">IF($AN$3="４週",AU144,AV144)</f>
        <v/>
      </c>
      <c r="AS143" s="665"/>
      <c r="AT143" s="674"/>
      <c r="AU143" s="511" t="s">
        <v>620</v>
      </c>
      <c r="AV143" s="511" t="s">
        <v>621</v>
      </c>
      <c r="AX143" s="511" t="s">
        <v>622</v>
      </c>
      <c r="AY143" s="511" t="s">
        <v>623</v>
      </c>
    </row>
    <row r="144" spans="1:51" s="491" customFormat="1" ht="12" customHeight="1">
      <c r="A144" s="676"/>
      <c r="B144" s="679"/>
      <c r="C144" s="697"/>
      <c r="D144" s="685"/>
      <c r="E144" s="512"/>
      <c r="F144" s="689"/>
      <c r="G144" s="690"/>
      <c r="H144" s="513" t="s">
        <v>624</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694"/>
      <c r="AO144" s="666"/>
      <c r="AP144" s="670"/>
      <c r="AQ144" s="671"/>
      <c r="AR144" s="666"/>
      <c r="AS144" s="666"/>
      <c r="AT144" s="674"/>
      <c r="AU144" s="515" t="str">
        <f t="shared" ref="AU144" si="156">IFERROR(IF($D143="□",($AO143/$AK$6),($AO143/$AK$8)),"")</f>
        <v/>
      </c>
      <c r="AV144" s="515" t="str">
        <f t="shared" ref="AV144" si="157">IFERROR(IF($D143="□",($AN143/$AO$6),($AN143/$AO$8)),"")</f>
        <v/>
      </c>
      <c r="AX144" s="515" t="s">
        <v>774</v>
      </c>
      <c r="AY144" s="515" t="s">
        <v>774</v>
      </c>
    </row>
    <row r="145" spans="1:51" s="491" customFormat="1" ht="12" customHeight="1">
      <c r="A145" s="677"/>
      <c r="B145" s="680"/>
      <c r="C145" s="698"/>
      <c r="D145" s="686"/>
      <c r="E145" s="512"/>
      <c r="F145" s="691"/>
      <c r="G145" s="692"/>
      <c r="H145" s="516" t="s">
        <v>625</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695"/>
      <c r="AO145" s="667"/>
      <c r="AP145" s="672"/>
      <c r="AQ145" s="673"/>
      <c r="AR145" s="667"/>
      <c r="AS145" s="667"/>
      <c r="AT145" s="674"/>
      <c r="AU145" s="518"/>
      <c r="AV145" s="518"/>
      <c r="AX145" s="518"/>
      <c r="AY145" s="518"/>
    </row>
    <row r="146" spans="1:51" s="491" customFormat="1" ht="12" customHeight="1">
      <c r="A146" s="675">
        <v>42</v>
      </c>
      <c r="B146" s="678"/>
      <c r="C146" s="696"/>
      <c r="D146" s="684" t="s">
        <v>618</v>
      </c>
      <c r="E146" s="508"/>
      <c r="F146" s="687"/>
      <c r="G146" s="688"/>
      <c r="H146" s="509" t="s">
        <v>619</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693">
        <f t="shared" ref="AN146" si="158">IF(LEFT($AN$1,6)="共同生活援助",SUM(I147:AM147),SUM(I147:AM148))</f>
        <v>0</v>
      </c>
      <c r="AO146" s="665">
        <f>IF($AN$3="４週",AN146/4,AN146/(DAY(EOMONTH($I$21,0))/7))</f>
        <v>0</v>
      </c>
      <c r="AP146" s="668"/>
      <c r="AQ146" s="669"/>
      <c r="AR146" s="665" t="str">
        <f t="shared" ref="AR146" si="159">IF($AN$3="４週",AU147,AV147)</f>
        <v/>
      </c>
      <c r="AS146" s="665"/>
      <c r="AT146" s="674"/>
      <c r="AU146" s="511" t="s">
        <v>620</v>
      </c>
      <c r="AV146" s="511" t="s">
        <v>621</v>
      </c>
      <c r="AX146" s="511" t="s">
        <v>622</v>
      </c>
      <c r="AY146" s="511" t="s">
        <v>623</v>
      </c>
    </row>
    <row r="147" spans="1:51" s="491" customFormat="1" ht="12" customHeight="1">
      <c r="A147" s="676"/>
      <c r="B147" s="679"/>
      <c r="C147" s="697"/>
      <c r="D147" s="685"/>
      <c r="E147" s="512"/>
      <c r="F147" s="689"/>
      <c r="G147" s="690"/>
      <c r="H147" s="513" t="s">
        <v>624</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694"/>
      <c r="AO147" s="666"/>
      <c r="AP147" s="670"/>
      <c r="AQ147" s="671"/>
      <c r="AR147" s="666"/>
      <c r="AS147" s="666"/>
      <c r="AT147" s="674"/>
      <c r="AU147" s="515" t="str">
        <f t="shared" ref="AU147" si="160">IFERROR(IF($D146="□",($AO146/$AK$6),($AO146/$AK$8)),"")</f>
        <v/>
      </c>
      <c r="AV147" s="515" t="str">
        <f t="shared" ref="AV147" si="161">IFERROR(IF($D146="□",($AN146/$AO$6),($AN146/$AO$8)),"")</f>
        <v/>
      </c>
      <c r="AX147" s="515" t="s">
        <v>774</v>
      </c>
      <c r="AY147" s="515" t="s">
        <v>774</v>
      </c>
    </row>
    <row r="148" spans="1:51" s="491" customFormat="1" ht="12" customHeight="1">
      <c r="A148" s="677"/>
      <c r="B148" s="680"/>
      <c r="C148" s="698"/>
      <c r="D148" s="686"/>
      <c r="E148" s="512"/>
      <c r="F148" s="691"/>
      <c r="G148" s="692"/>
      <c r="H148" s="516" t="s">
        <v>625</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695"/>
      <c r="AO148" s="667"/>
      <c r="AP148" s="672"/>
      <c r="AQ148" s="673"/>
      <c r="AR148" s="667"/>
      <c r="AS148" s="667"/>
      <c r="AT148" s="674"/>
      <c r="AU148" s="518"/>
      <c r="AV148" s="518"/>
      <c r="AX148" s="518"/>
      <c r="AY148" s="518"/>
    </row>
    <row r="149" spans="1:51" s="491" customFormat="1" ht="12" customHeight="1">
      <c r="A149" s="675">
        <v>43</v>
      </c>
      <c r="B149" s="678"/>
      <c r="C149" s="696"/>
      <c r="D149" s="684" t="s">
        <v>618</v>
      </c>
      <c r="E149" s="508"/>
      <c r="F149" s="687"/>
      <c r="G149" s="688"/>
      <c r="H149" s="509" t="s">
        <v>619</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693">
        <f t="shared" ref="AN149" si="162">IF(LEFT($AN$1,6)="共同生活援助",SUM(I150:AM150),SUM(I150:AM151))</f>
        <v>0</v>
      </c>
      <c r="AO149" s="665">
        <f>IF($AN$3="４週",AN149/4,AN149/(DAY(EOMONTH($I$21,0))/7))</f>
        <v>0</v>
      </c>
      <c r="AP149" s="668"/>
      <c r="AQ149" s="669"/>
      <c r="AR149" s="665" t="str">
        <f t="shared" ref="AR149" si="163">IF($AN$3="４週",AU150,AV150)</f>
        <v/>
      </c>
      <c r="AS149" s="665"/>
      <c r="AT149" s="674"/>
      <c r="AU149" s="511" t="s">
        <v>620</v>
      </c>
      <c r="AV149" s="511" t="s">
        <v>621</v>
      </c>
      <c r="AX149" s="511" t="s">
        <v>622</v>
      </c>
      <c r="AY149" s="511" t="s">
        <v>623</v>
      </c>
    </row>
    <row r="150" spans="1:51" s="491" customFormat="1" ht="12" customHeight="1">
      <c r="A150" s="676"/>
      <c r="B150" s="679"/>
      <c r="C150" s="697"/>
      <c r="D150" s="685"/>
      <c r="E150" s="512"/>
      <c r="F150" s="689"/>
      <c r="G150" s="690"/>
      <c r="H150" s="513" t="s">
        <v>624</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694"/>
      <c r="AO150" s="666"/>
      <c r="AP150" s="670"/>
      <c r="AQ150" s="671"/>
      <c r="AR150" s="666"/>
      <c r="AS150" s="666"/>
      <c r="AT150" s="674"/>
      <c r="AU150" s="515" t="str">
        <f t="shared" ref="AU150" si="164">IFERROR(IF($D149="□",($AO149/$AK$6),($AO149/$AK$8)),"")</f>
        <v/>
      </c>
      <c r="AV150" s="515" t="str">
        <f t="shared" ref="AV150" si="165">IFERROR(IF($D149="□",($AN149/$AO$6),($AN149/$AO$8)),"")</f>
        <v/>
      </c>
      <c r="AX150" s="515" t="s">
        <v>774</v>
      </c>
      <c r="AY150" s="515" t="s">
        <v>774</v>
      </c>
    </row>
    <row r="151" spans="1:51" s="491" customFormat="1" ht="12" customHeight="1">
      <c r="A151" s="677"/>
      <c r="B151" s="680"/>
      <c r="C151" s="698"/>
      <c r="D151" s="686"/>
      <c r="E151" s="512"/>
      <c r="F151" s="691"/>
      <c r="G151" s="692"/>
      <c r="H151" s="516" t="s">
        <v>625</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695"/>
      <c r="AO151" s="667"/>
      <c r="AP151" s="672"/>
      <c r="AQ151" s="673"/>
      <c r="AR151" s="667"/>
      <c r="AS151" s="667"/>
      <c r="AT151" s="674"/>
      <c r="AU151" s="518"/>
      <c r="AV151" s="518"/>
      <c r="AX151" s="518"/>
      <c r="AY151" s="518"/>
    </row>
    <row r="152" spans="1:51" s="491" customFormat="1" ht="12" customHeight="1">
      <c r="A152" s="675">
        <v>44</v>
      </c>
      <c r="B152" s="678"/>
      <c r="C152" s="696"/>
      <c r="D152" s="684" t="s">
        <v>618</v>
      </c>
      <c r="E152" s="508"/>
      <c r="F152" s="687"/>
      <c r="G152" s="688"/>
      <c r="H152" s="509" t="s">
        <v>619</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693">
        <f t="shared" ref="AN152" si="166">IF(LEFT($AN$1,6)="共同生活援助",SUM(I153:AM153),SUM(I153:AM154))</f>
        <v>0</v>
      </c>
      <c r="AO152" s="665">
        <f>IF($AN$3="４週",AN152/4,AN152/(DAY(EOMONTH($I$21,0))/7))</f>
        <v>0</v>
      </c>
      <c r="AP152" s="668"/>
      <c r="AQ152" s="669"/>
      <c r="AR152" s="665" t="str">
        <f t="shared" ref="AR152" si="167">IF($AN$3="４週",AU153,AV153)</f>
        <v/>
      </c>
      <c r="AS152" s="665"/>
      <c r="AT152" s="674"/>
      <c r="AU152" s="511" t="s">
        <v>620</v>
      </c>
      <c r="AV152" s="511" t="s">
        <v>621</v>
      </c>
      <c r="AX152" s="511" t="s">
        <v>622</v>
      </c>
      <c r="AY152" s="511" t="s">
        <v>623</v>
      </c>
    </row>
    <row r="153" spans="1:51" s="491" customFormat="1" ht="12" customHeight="1">
      <c r="A153" s="676"/>
      <c r="B153" s="679"/>
      <c r="C153" s="697"/>
      <c r="D153" s="685"/>
      <c r="E153" s="512"/>
      <c r="F153" s="689"/>
      <c r="G153" s="690"/>
      <c r="H153" s="513" t="s">
        <v>624</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694"/>
      <c r="AO153" s="666"/>
      <c r="AP153" s="670"/>
      <c r="AQ153" s="671"/>
      <c r="AR153" s="666"/>
      <c r="AS153" s="666"/>
      <c r="AT153" s="674"/>
      <c r="AU153" s="515" t="str">
        <f t="shared" ref="AU153" si="168">IFERROR(IF($D152="□",($AO152/$AK$6),($AO152/$AK$8)),"")</f>
        <v/>
      </c>
      <c r="AV153" s="515" t="str">
        <f t="shared" ref="AV153" si="169">IFERROR(IF($D152="□",($AN152/$AO$6),($AN152/$AO$8)),"")</f>
        <v/>
      </c>
      <c r="AX153" s="515" t="s">
        <v>774</v>
      </c>
      <c r="AY153" s="515" t="s">
        <v>774</v>
      </c>
    </row>
    <row r="154" spans="1:51" s="491" customFormat="1" ht="12" customHeight="1">
      <c r="A154" s="677"/>
      <c r="B154" s="680"/>
      <c r="C154" s="698"/>
      <c r="D154" s="686"/>
      <c r="E154" s="512"/>
      <c r="F154" s="691"/>
      <c r="G154" s="692"/>
      <c r="H154" s="516" t="s">
        <v>625</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695"/>
      <c r="AO154" s="667"/>
      <c r="AP154" s="672"/>
      <c r="AQ154" s="673"/>
      <c r="AR154" s="667"/>
      <c r="AS154" s="667"/>
      <c r="AT154" s="674"/>
      <c r="AU154" s="518"/>
      <c r="AV154" s="518"/>
      <c r="AX154" s="518"/>
      <c r="AY154" s="518"/>
    </row>
    <row r="155" spans="1:51" s="491" customFormat="1" ht="12" customHeight="1">
      <c r="A155" s="675">
        <v>45</v>
      </c>
      <c r="B155" s="678"/>
      <c r="C155" s="696"/>
      <c r="D155" s="684" t="s">
        <v>618</v>
      </c>
      <c r="E155" s="508"/>
      <c r="F155" s="687"/>
      <c r="G155" s="688"/>
      <c r="H155" s="509" t="s">
        <v>619</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693">
        <f t="shared" ref="AN155" si="170">IF(LEFT($AN$1,6)="共同生活援助",SUM(I156:AM156),SUM(I156:AM157))</f>
        <v>0</v>
      </c>
      <c r="AO155" s="665">
        <f>IF($AN$3="４週",AN155/4,AN155/(DAY(EOMONTH($I$21,0))/7))</f>
        <v>0</v>
      </c>
      <c r="AP155" s="668"/>
      <c r="AQ155" s="669"/>
      <c r="AR155" s="665" t="str">
        <f t="shared" ref="AR155" si="171">IF($AN$3="４週",AU156,AV156)</f>
        <v/>
      </c>
      <c r="AS155" s="665"/>
      <c r="AT155" s="674"/>
      <c r="AU155" s="511" t="s">
        <v>620</v>
      </c>
      <c r="AV155" s="511" t="s">
        <v>621</v>
      </c>
      <c r="AX155" s="511" t="s">
        <v>622</v>
      </c>
      <c r="AY155" s="511" t="s">
        <v>623</v>
      </c>
    </row>
    <row r="156" spans="1:51" s="491" customFormat="1" ht="12" customHeight="1">
      <c r="A156" s="676"/>
      <c r="B156" s="679"/>
      <c r="C156" s="697"/>
      <c r="D156" s="685"/>
      <c r="E156" s="512"/>
      <c r="F156" s="689"/>
      <c r="G156" s="690"/>
      <c r="H156" s="513" t="s">
        <v>624</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694"/>
      <c r="AO156" s="666"/>
      <c r="AP156" s="670"/>
      <c r="AQ156" s="671"/>
      <c r="AR156" s="666"/>
      <c r="AS156" s="666"/>
      <c r="AT156" s="674"/>
      <c r="AU156" s="515" t="str">
        <f t="shared" ref="AU156" si="172">IFERROR(IF($D155="□",($AO155/$AK$6),($AO155/$AK$8)),"")</f>
        <v/>
      </c>
      <c r="AV156" s="515" t="str">
        <f t="shared" ref="AV156" si="173">IFERROR(IF($D155="□",($AN155/$AO$6),($AN155/$AO$8)),"")</f>
        <v/>
      </c>
      <c r="AX156" s="515" t="s">
        <v>774</v>
      </c>
      <c r="AY156" s="515" t="s">
        <v>774</v>
      </c>
    </row>
    <row r="157" spans="1:51" s="491" customFormat="1" ht="12" customHeight="1">
      <c r="A157" s="677"/>
      <c r="B157" s="680"/>
      <c r="C157" s="698"/>
      <c r="D157" s="686"/>
      <c r="E157" s="512"/>
      <c r="F157" s="691"/>
      <c r="G157" s="692"/>
      <c r="H157" s="516" t="s">
        <v>625</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695"/>
      <c r="AO157" s="667"/>
      <c r="AP157" s="672"/>
      <c r="AQ157" s="673"/>
      <c r="AR157" s="667"/>
      <c r="AS157" s="667"/>
      <c r="AT157" s="674"/>
      <c r="AU157" s="518"/>
      <c r="AV157" s="518"/>
      <c r="AX157" s="518"/>
      <c r="AY157" s="518"/>
    </row>
    <row r="158" spans="1:51" s="491" customFormat="1" ht="12" customHeight="1">
      <c r="A158" s="675">
        <v>46</v>
      </c>
      <c r="B158" s="678"/>
      <c r="C158" s="696"/>
      <c r="D158" s="684" t="s">
        <v>618</v>
      </c>
      <c r="E158" s="508"/>
      <c r="F158" s="687"/>
      <c r="G158" s="688"/>
      <c r="H158" s="509" t="s">
        <v>619</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693">
        <f t="shared" ref="AN158" si="174">IF(LEFT($AN$1,6)="共同生活援助",SUM(I159:AM159),SUM(I159:AM160))</f>
        <v>0</v>
      </c>
      <c r="AO158" s="665">
        <f>IF($AN$3="４週",AN158/4,AN158/(DAY(EOMONTH($I$21,0))/7))</f>
        <v>0</v>
      </c>
      <c r="AP158" s="668"/>
      <c r="AQ158" s="669"/>
      <c r="AR158" s="665" t="str">
        <f t="shared" ref="AR158" si="175">IF($AN$3="４週",AU159,AV159)</f>
        <v/>
      </c>
      <c r="AS158" s="665"/>
      <c r="AT158" s="674"/>
      <c r="AU158" s="511" t="s">
        <v>620</v>
      </c>
      <c r="AV158" s="511" t="s">
        <v>621</v>
      </c>
      <c r="AX158" s="511" t="s">
        <v>622</v>
      </c>
      <c r="AY158" s="511" t="s">
        <v>623</v>
      </c>
    </row>
    <row r="159" spans="1:51" s="491" customFormat="1" ht="12" customHeight="1">
      <c r="A159" s="676"/>
      <c r="B159" s="679"/>
      <c r="C159" s="697"/>
      <c r="D159" s="685"/>
      <c r="E159" s="512"/>
      <c r="F159" s="689"/>
      <c r="G159" s="690"/>
      <c r="H159" s="513" t="s">
        <v>624</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694"/>
      <c r="AO159" s="666"/>
      <c r="AP159" s="670"/>
      <c r="AQ159" s="671"/>
      <c r="AR159" s="666"/>
      <c r="AS159" s="666"/>
      <c r="AT159" s="674"/>
      <c r="AU159" s="515" t="str">
        <f t="shared" ref="AU159" si="176">IFERROR(IF($D158="□",($AO158/$AK$6),($AO158/$AK$8)),"")</f>
        <v/>
      </c>
      <c r="AV159" s="515" t="str">
        <f t="shared" ref="AV159" si="177">IFERROR(IF($D158="□",($AN158/$AO$6),($AN158/$AO$8)),"")</f>
        <v/>
      </c>
      <c r="AX159" s="515" t="s">
        <v>774</v>
      </c>
      <c r="AY159" s="515" t="s">
        <v>774</v>
      </c>
    </row>
    <row r="160" spans="1:51" s="491" customFormat="1" ht="12" customHeight="1">
      <c r="A160" s="677"/>
      <c r="B160" s="680"/>
      <c r="C160" s="698"/>
      <c r="D160" s="686"/>
      <c r="E160" s="512"/>
      <c r="F160" s="691"/>
      <c r="G160" s="692"/>
      <c r="H160" s="516" t="s">
        <v>625</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695"/>
      <c r="AO160" s="667"/>
      <c r="AP160" s="672"/>
      <c r="AQ160" s="673"/>
      <c r="AR160" s="667"/>
      <c r="AS160" s="667"/>
      <c r="AT160" s="674"/>
      <c r="AU160" s="518"/>
      <c r="AV160" s="518"/>
      <c r="AX160" s="518"/>
      <c r="AY160" s="518"/>
    </row>
    <row r="161" spans="1:51" s="491" customFormat="1" ht="12" customHeight="1">
      <c r="A161" s="675">
        <v>47</v>
      </c>
      <c r="B161" s="678"/>
      <c r="C161" s="696"/>
      <c r="D161" s="684" t="s">
        <v>618</v>
      </c>
      <c r="E161" s="508"/>
      <c r="F161" s="687"/>
      <c r="G161" s="688"/>
      <c r="H161" s="509" t="s">
        <v>619</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693">
        <f t="shared" ref="AN161" si="178">IF(LEFT($AN$1,6)="共同生活援助",SUM(I162:AM162),SUM(I162:AM163))</f>
        <v>0</v>
      </c>
      <c r="AO161" s="665">
        <f>IF($AN$3="４週",AN161/4,AN161/(DAY(EOMONTH($I$21,0))/7))</f>
        <v>0</v>
      </c>
      <c r="AP161" s="668"/>
      <c r="AQ161" s="669"/>
      <c r="AR161" s="665" t="str">
        <f t="shared" ref="AR161" si="179">IF($AN$3="４週",AU162,AV162)</f>
        <v/>
      </c>
      <c r="AS161" s="665"/>
      <c r="AT161" s="674"/>
      <c r="AU161" s="511" t="s">
        <v>620</v>
      </c>
      <c r="AV161" s="511" t="s">
        <v>621</v>
      </c>
      <c r="AX161" s="511" t="s">
        <v>622</v>
      </c>
      <c r="AY161" s="511" t="s">
        <v>623</v>
      </c>
    </row>
    <row r="162" spans="1:51" s="491" customFormat="1" ht="12" customHeight="1">
      <c r="A162" s="676"/>
      <c r="B162" s="679"/>
      <c r="C162" s="697"/>
      <c r="D162" s="685"/>
      <c r="E162" s="512"/>
      <c r="F162" s="689"/>
      <c r="G162" s="690"/>
      <c r="H162" s="513" t="s">
        <v>624</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694"/>
      <c r="AO162" s="666"/>
      <c r="AP162" s="670"/>
      <c r="AQ162" s="671"/>
      <c r="AR162" s="666"/>
      <c r="AS162" s="666"/>
      <c r="AT162" s="674"/>
      <c r="AU162" s="515" t="str">
        <f t="shared" ref="AU162" si="180">IFERROR(IF($D161="□",($AO161/$AK$6),($AO161/$AK$8)),"")</f>
        <v/>
      </c>
      <c r="AV162" s="515" t="str">
        <f t="shared" ref="AV162" si="181">IFERROR(IF($D161="□",($AN161/$AO$6),($AN161/$AO$8)),"")</f>
        <v/>
      </c>
      <c r="AX162" s="515" t="s">
        <v>774</v>
      </c>
      <c r="AY162" s="515" t="s">
        <v>774</v>
      </c>
    </row>
    <row r="163" spans="1:51" s="491" customFormat="1" ht="12" customHeight="1">
      <c r="A163" s="677"/>
      <c r="B163" s="680"/>
      <c r="C163" s="698"/>
      <c r="D163" s="686"/>
      <c r="E163" s="512"/>
      <c r="F163" s="691"/>
      <c r="G163" s="692"/>
      <c r="H163" s="516" t="s">
        <v>625</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695"/>
      <c r="AO163" s="667"/>
      <c r="AP163" s="672"/>
      <c r="AQ163" s="673"/>
      <c r="AR163" s="667"/>
      <c r="AS163" s="667"/>
      <c r="AT163" s="674"/>
      <c r="AU163" s="518"/>
      <c r="AV163" s="518"/>
      <c r="AX163" s="518"/>
      <c r="AY163" s="518"/>
    </row>
    <row r="164" spans="1:51" s="491" customFormat="1" ht="12" customHeight="1">
      <c r="A164" s="675">
        <v>48</v>
      </c>
      <c r="B164" s="678"/>
      <c r="C164" s="681"/>
      <c r="D164" s="684" t="s">
        <v>618</v>
      </c>
      <c r="E164" s="508"/>
      <c r="F164" s="687"/>
      <c r="G164" s="688"/>
      <c r="H164" s="509" t="s">
        <v>619</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693">
        <f t="shared" ref="AN164" si="182">IF(LEFT($AN$1,6)="共同生活援助",SUM(I165:AM165),SUM(I165:AM166))</f>
        <v>0</v>
      </c>
      <c r="AO164" s="665">
        <f>IF($AN$3="４週",AN164/4,AN164/(DAY(EOMONTH($I$21,0))/7))</f>
        <v>0</v>
      </c>
      <c r="AP164" s="668"/>
      <c r="AQ164" s="669"/>
      <c r="AR164" s="665" t="str">
        <f t="shared" ref="AR164" si="183">IF($AN$3="４週",AU165,AV165)</f>
        <v/>
      </c>
      <c r="AS164" s="665"/>
      <c r="AT164" s="674"/>
      <c r="AU164" s="511" t="s">
        <v>620</v>
      </c>
      <c r="AV164" s="511" t="s">
        <v>621</v>
      </c>
      <c r="AX164" s="511" t="s">
        <v>622</v>
      </c>
      <c r="AY164" s="511" t="s">
        <v>623</v>
      </c>
    </row>
    <row r="165" spans="1:51" s="491" customFormat="1" ht="12" customHeight="1">
      <c r="A165" s="676"/>
      <c r="B165" s="679"/>
      <c r="C165" s="682"/>
      <c r="D165" s="685"/>
      <c r="E165" s="512"/>
      <c r="F165" s="689"/>
      <c r="G165" s="690"/>
      <c r="H165" s="513" t="s">
        <v>624</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694"/>
      <c r="AO165" s="666"/>
      <c r="AP165" s="670"/>
      <c r="AQ165" s="671"/>
      <c r="AR165" s="666"/>
      <c r="AS165" s="666"/>
      <c r="AT165" s="674"/>
      <c r="AU165" s="515" t="str">
        <f t="shared" ref="AU165" si="184">IFERROR(IF($D164="□",($AO164/$AK$6),($AO164/$AK$8)),"")</f>
        <v/>
      </c>
      <c r="AV165" s="515" t="str">
        <f t="shared" ref="AV165" si="185">IFERROR(IF($D164="□",($AN164/$AO$6),($AN164/$AO$8)),"")</f>
        <v/>
      </c>
      <c r="AX165" s="515" t="s">
        <v>774</v>
      </c>
      <c r="AY165" s="515" t="s">
        <v>774</v>
      </c>
    </row>
    <row r="166" spans="1:51" s="491" customFormat="1" ht="12" customHeight="1">
      <c r="A166" s="677"/>
      <c r="B166" s="680"/>
      <c r="C166" s="683"/>
      <c r="D166" s="686"/>
      <c r="E166" s="512"/>
      <c r="F166" s="691"/>
      <c r="G166" s="692"/>
      <c r="H166" s="516" t="s">
        <v>625</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695"/>
      <c r="AO166" s="667"/>
      <c r="AP166" s="672"/>
      <c r="AQ166" s="673"/>
      <c r="AR166" s="667"/>
      <c r="AS166" s="667"/>
      <c r="AT166" s="674"/>
      <c r="AU166" s="518"/>
      <c r="AV166" s="518"/>
      <c r="AX166" s="518"/>
      <c r="AY166" s="518"/>
    </row>
    <row r="167" spans="1:51" s="491" customFormat="1" ht="12" customHeight="1">
      <c r="A167" s="675">
        <v>49</v>
      </c>
      <c r="B167" s="678"/>
      <c r="C167" s="696"/>
      <c r="D167" s="684" t="s">
        <v>618</v>
      </c>
      <c r="E167" s="508"/>
      <c r="F167" s="687"/>
      <c r="G167" s="688"/>
      <c r="H167" s="509" t="s">
        <v>619</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693">
        <f t="shared" ref="AN167" si="186">IF(LEFT($AN$1,6)="共同生活援助",SUM(I168:AM168),SUM(I168:AM169))</f>
        <v>0</v>
      </c>
      <c r="AO167" s="665">
        <f>IF($AN$3="４週",AN167/4,AN167/(DAY(EOMONTH($I$21,0))/7))</f>
        <v>0</v>
      </c>
      <c r="AP167" s="668"/>
      <c r="AQ167" s="669"/>
      <c r="AR167" s="665" t="str">
        <f t="shared" ref="AR167" si="187">IF($AN$3="４週",AU168,AV168)</f>
        <v/>
      </c>
      <c r="AS167" s="665"/>
      <c r="AT167" s="674"/>
      <c r="AU167" s="511" t="s">
        <v>620</v>
      </c>
      <c r="AV167" s="511" t="s">
        <v>621</v>
      </c>
      <c r="AX167" s="511" t="s">
        <v>622</v>
      </c>
      <c r="AY167" s="511" t="s">
        <v>623</v>
      </c>
    </row>
    <row r="168" spans="1:51" s="491" customFormat="1" ht="12" customHeight="1">
      <c r="A168" s="676"/>
      <c r="B168" s="679"/>
      <c r="C168" s="697"/>
      <c r="D168" s="685"/>
      <c r="E168" s="512"/>
      <c r="F168" s="689"/>
      <c r="G168" s="690"/>
      <c r="H168" s="513" t="s">
        <v>624</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694"/>
      <c r="AO168" s="666"/>
      <c r="AP168" s="670"/>
      <c r="AQ168" s="671"/>
      <c r="AR168" s="666"/>
      <c r="AS168" s="666"/>
      <c r="AT168" s="674"/>
      <c r="AU168" s="515" t="str">
        <f t="shared" ref="AU168" si="188">IFERROR(IF($D167="□",($AO167/$AK$6),($AO167/$AK$8)),"")</f>
        <v/>
      </c>
      <c r="AV168" s="515" t="str">
        <f t="shared" ref="AV168" si="189">IFERROR(IF($D167="□",($AN167/$AO$6),($AN167/$AO$8)),"")</f>
        <v/>
      </c>
      <c r="AX168" s="515" t="s">
        <v>774</v>
      </c>
      <c r="AY168" s="515" t="s">
        <v>774</v>
      </c>
    </row>
    <row r="169" spans="1:51" s="491" customFormat="1" ht="12" customHeight="1">
      <c r="A169" s="677"/>
      <c r="B169" s="680"/>
      <c r="C169" s="698"/>
      <c r="D169" s="686"/>
      <c r="E169" s="512"/>
      <c r="F169" s="691"/>
      <c r="G169" s="692"/>
      <c r="H169" s="516" t="s">
        <v>625</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695"/>
      <c r="AO169" s="667"/>
      <c r="AP169" s="672"/>
      <c r="AQ169" s="673"/>
      <c r="AR169" s="667"/>
      <c r="AS169" s="667"/>
      <c r="AT169" s="674"/>
      <c r="AU169" s="518"/>
      <c r="AV169" s="518"/>
      <c r="AX169" s="518"/>
      <c r="AY169" s="518"/>
    </row>
    <row r="170" spans="1:51" s="491" customFormat="1" ht="12" customHeight="1">
      <c r="A170" s="675">
        <v>50</v>
      </c>
      <c r="B170" s="678"/>
      <c r="C170" s="696"/>
      <c r="D170" s="684" t="s">
        <v>618</v>
      </c>
      <c r="E170" s="508"/>
      <c r="F170" s="687"/>
      <c r="G170" s="688"/>
      <c r="H170" s="509" t="s">
        <v>619</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693">
        <f t="shared" ref="AN170" si="190">IF(LEFT($AN$1,6)="共同生活援助",SUM(I171:AM171),SUM(I171:AM172))</f>
        <v>0</v>
      </c>
      <c r="AO170" s="665">
        <f>IF($AN$3="４週",AN170/4,AN170/(DAY(EOMONTH($I$21,0))/7))</f>
        <v>0</v>
      </c>
      <c r="AP170" s="668"/>
      <c r="AQ170" s="669"/>
      <c r="AR170" s="665" t="str">
        <f t="shared" ref="AR170" si="191">IF($AN$3="４週",AU171,AV171)</f>
        <v/>
      </c>
      <c r="AS170" s="665"/>
      <c r="AT170" s="674"/>
      <c r="AU170" s="511" t="s">
        <v>620</v>
      </c>
      <c r="AV170" s="511" t="s">
        <v>621</v>
      </c>
      <c r="AX170" s="511" t="s">
        <v>622</v>
      </c>
      <c r="AY170" s="511" t="s">
        <v>623</v>
      </c>
    </row>
    <row r="171" spans="1:51" s="491" customFormat="1" ht="12" customHeight="1">
      <c r="A171" s="676"/>
      <c r="B171" s="679"/>
      <c r="C171" s="697"/>
      <c r="D171" s="685"/>
      <c r="E171" s="512"/>
      <c r="F171" s="689"/>
      <c r="G171" s="690"/>
      <c r="H171" s="513" t="s">
        <v>624</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694"/>
      <c r="AO171" s="666"/>
      <c r="AP171" s="670"/>
      <c r="AQ171" s="671"/>
      <c r="AR171" s="666"/>
      <c r="AS171" s="666"/>
      <c r="AT171" s="674"/>
      <c r="AU171" s="515" t="str">
        <f t="shared" ref="AU171" si="192">IFERROR(IF($D170="□",($AO170/$AK$6),($AO170/$AK$8)),"")</f>
        <v/>
      </c>
      <c r="AV171" s="515" t="str">
        <f t="shared" ref="AV171" si="193">IFERROR(IF($D170="□",($AN170/$AO$6),($AN170/$AO$8)),"")</f>
        <v/>
      </c>
      <c r="AX171" s="515" t="s">
        <v>774</v>
      </c>
      <c r="AY171" s="515" t="s">
        <v>774</v>
      </c>
    </row>
    <row r="172" spans="1:51" s="491" customFormat="1" ht="12" customHeight="1">
      <c r="A172" s="677"/>
      <c r="B172" s="680"/>
      <c r="C172" s="698"/>
      <c r="D172" s="686"/>
      <c r="E172" s="512"/>
      <c r="F172" s="691"/>
      <c r="G172" s="692"/>
      <c r="H172" s="516" t="s">
        <v>625</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695"/>
      <c r="AO172" s="667"/>
      <c r="AP172" s="672"/>
      <c r="AQ172" s="673"/>
      <c r="AR172" s="667"/>
      <c r="AS172" s="667"/>
      <c r="AT172" s="674"/>
      <c r="AU172" s="518"/>
      <c r="AV172" s="518"/>
      <c r="AX172" s="518"/>
      <c r="AY172" s="518"/>
    </row>
    <row r="173" spans="1:51" s="491" customFormat="1" ht="12" customHeight="1">
      <c r="A173" s="675">
        <v>51</v>
      </c>
      <c r="B173" s="678"/>
      <c r="C173" s="696"/>
      <c r="D173" s="684" t="s">
        <v>618</v>
      </c>
      <c r="E173" s="508"/>
      <c r="F173" s="687"/>
      <c r="G173" s="688"/>
      <c r="H173" s="509" t="s">
        <v>619</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693">
        <f t="shared" ref="AN173" si="194">IF(LEFT($AN$1,6)="共同生活援助",SUM(I174:AM174),SUM(I174:AM175))</f>
        <v>0</v>
      </c>
      <c r="AO173" s="665">
        <f>IF($AN$3="４週",AN173/4,AN173/(DAY(EOMONTH($I$21,0))/7))</f>
        <v>0</v>
      </c>
      <c r="AP173" s="668"/>
      <c r="AQ173" s="669"/>
      <c r="AR173" s="665" t="str">
        <f t="shared" ref="AR173" si="195">IF($AN$3="４週",AU174,AV174)</f>
        <v/>
      </c>
      <c r="AS173" s="665"/>
      <c r="AT173" s="674"/>
      <c r="AU173" s="511" t="s">
        <v>620</v>
      </c>
      <c r="AV173" s="511" t="s">
        <v>621</v>
      </c>
      <c r="AX173" s="511" t="s">
        <v>622</v>
      </c>
      <c r="AY173" s="511" t="s">
        <v>623</v>
      </c>
    </row>
    <row r="174" spans="1:51" s="491" customFormat="1" ht="12" customHeight="1">
      <c r="A174" s="676"/>
      <c r="B174" s="679"/>
      <c r="C174" s="697"/>
      <c r="D174" s="685"/>
      <c r="E174" s="512"/>
      <c r="F174" s="689"/>
      <c r="G174" s="690"/>
      <c r="H174" s="513" t="s">
        <v>624</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694"/>
      <c r="AO174" s="666"/>
      <c r="AP174" s="670"/>
      <c r="AQ174" s="671"/>
      <c r="AR174" s="666"/>
      <c r="AS174" s="666"/>
      <c r="AT174" s="674"/>
      <c r="AU174" s="515" t="str">
        <f t="shared" ref="AU174" si="196">IFERROR(IF($D173="□",($AO173/$AK$6),($AO173/$AK$8)),"")</f>
        <v/>
      </c>
      <c r="AV174" s="515" t="str">
        <f t="shared" ref="AV174" si="197">IFERROR(IF($D173="□",($AN173/$AO$6),($AN173/$AO$8)),"")</f>
        <v/>
      </c>
      <c r="AX174" s="515" t="s">
        <v>774</v>
      </c>
      <c r="AY174" s="515" t="s">
        <v>774</v>
      </c>
    </row>
    <row r="175" spans="1:51" s="491" customFormat="1" ht="12" customHeight="1">
      <c r="A175" s="677"/>
      <c r="B175" s="680"/>
      <c r="C175" s="698"/>
      <c r="D175" s="686"/>
      <c r="E175" s="512"/>
      <c r="F175" s="691"/>
      <c r="G175" s="692"/>
      <c r="H175" s="516" t="s">
        <v>625</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695"/>
      <c r="AO175" s="667"/>
      <c r="AP175" s="672"/>
      <c r="AQ175" s="673"/>
      <c r="AR175" s="667"/>
      <c r="AS175" s="667"/>
      <c r="AT175" s="674"/>
      <c r="AU175" s="518"/>
      <c r="AV175" s="518"/>
      <c r="AX175" s="518"/>
      <c r="AY175" s="518"/>
    </row>
    <row r="176" spans="1:51" s="491" customFormat="1" ht="12" customHeight="1">
      <c r="A176" s="675">
        <v>52</v>
      </c>
      <c r="B176" s="678"/>
      <c r="C176" s="696"/>
      <c r="D176" s="684" t="s">
        <v>618</v>
      </c>
      <c r="E176" s="508"/>
      <c r="F176" s="687"/>
      <c r="G176" s="688"/>
      <c r="H176" s="509" t="s">
        <v>619</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693">
        <f t="shared" ref="AN176" si="198">IF(LEFT($AN$1,6)="共同生活援助",SUM(I177:AM177),SUM(I177:AM178))</f>
        <v>0</v>
      </c>
      <c r="AO176" s="665">
        <f>IF($AN$3="４週",AN176/4,AN176/(DAY(EOMONTH($I$21,0))/7))</f>
        <v>0</v>
      </c>
      <c r="AP176" s="668"/>
      <c r="AQ176" s="669"/>
      <c r="AR176" s="665" t="str">
        <f t="shared" ref="AR176" si="199">IF($AN$3="４週",AU177,AV177)</f>
        <v/>
      </c>
      <c r="AS176" s="665"/>
      <c r="AT176" s="674"/>
      <c r="AU176" s="511" t="s">
        <v>620</v>
      </c>
      <c r="AV176" s="511" t="s">
        <v>621</v>
      </c>
      <c r="AX176" s="511" t="s">
        <v>622</v>
      </c>
      <c r="AY176" s="511" t="s">
        <v>623</v>
      </c>
    </row>
    <row r="177" spans="1:51" s="491" customFormat="1" ht="12" customHeight="1">
      <c r="A177" s="676"/>
      <c r="B177" s="679"/>
      <c r="C177" s="697"/>
      <c r="D177" s="685"/>
      <c r="E177" s="512"/>
      <c r="F177" s="689"/>
      <c r="G177" s="690"/>
      <c r="H177" s="513" t="s">
        <v>624</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694"/>
      <c r="AO177" s="666"/>
      <c r="AP177" s="670"/>
      <c r="AQ177" s="671"/>
      <c r="AR177" s="666"/>
      <c r="AS177" s="666"/>
      <c r="AT177" s="674"/>
      <c r="AU177" s="515" t="str">
        <f>IFERROR(IF($D176="□",($AO176/$AK$6),($AO176/$AK$8)),"")</f>
        <v/>
      </c>
      <c r="AV177" s="515" t="str">
        <f>IFERROR(IF($D176="□",($AN176/$AO$6),($AN176/$AO$8)),"")</f>
        <v/>
      </c>
      <c r="AX177" s="515" t="s">
        <v>774</v>
      </c>
      <c r="AY177" s="515" t="s">
        <v>774</v>
      </c>
    </row>
    <row r="178" spans="1:51" s="491" customFormat="1" ht="12" customHeight="1">
      <c r="A178" s="677"/>
      <c r="B178" s="680"/>
      <c r="C178" s="698"/>
      <c r="D178" s="686"/>
      <c r="E178" s="512"/>
      <c r="F178" s="691"/>
      <c r="G178" s="692"/>
      <c r="H178" s="516" t="s">
        <v>625</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695"/>
      <c r="AO178" s="667"/>
      <c r="AP178" s="672"/>
      <c r="AQ178" s="673"/>
      <c r="AR178" s="667"/>
      <c r="AS178" s="667"/>
      <c r="AT178" s="674"/>
      <c r="AU178" s="518"/>
      <c r="AV178" s="518"/>
      <c r="AX178" s="518"/>
      <c r="AY178" s="518"/>
    </row>
    <row r="179" spans="1:51" s="491" customFormat="1" ht="12" customHeight="1">
      <c r="A179" s="675">
        <v>53</v>
      </c>
      <c r="B179" s="678"/>
      <c r="C179" s="696"/>
      <c r="D179" s="684" t="s">
        <v>618</v>
      </c>
      <c r="E179" s="508"/>
      <c r="F179" s="687"/>
      <c r="G179" s="688"/>
      <c r="H179" s="509" t="s">
        <v>619</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693">
        <f t="shared" ref="AN179" si="200">IF(LEFT($AN$1,6)="共同生活援助",SUM(I180:AM180),SUM(I180:AM181))</f>
        <v>0</v>
      </c>
      <c r="AO179" s="665">
        <f>IF($AN$3="４週",AN179/4,AN179/(DAY(EOMONTH($I$21,0))/7))</f>
        <v>0</v>
      </c>
      <c r="AP179" s="668"/>
      <c r="AQ179" s="669"/>
      <c r="AR179" s="665" t="str">
        <f t="shared" ref="AR179" si="201">IF($AN$3="４週",AU180,AV180)</f>
        <v/>
      </c>
      <c r="AS179" s="665"/>
      <c r="AT179" s="674"/>
      <c r="AU179" s="511" t="s">
        <v>620</v>
      </c>
      <c r="AV179" s="511" t="s">
        <v>621</v>
      </c>
      <c r="AX179" s="511" t="s">
        <v>622</v>
      </c>
      <c r="AY179" s="511" t="s">
        <v>623</v>
      </c>
    </row>
    <row r="180" spans="1:51" s="491" customFormat="1" ht="12" customHeight="1">
      <c r="A180" s="676"/>
      <c r="B180" s="679"/>
      <c r="C180" s="697"/>
      <c r="D180" s="685"/>
      <c r="E180" s="512"/>
      <c r="F180" s="689"/>
      <c r="G180" s="690"/>
      <c r="H180" s="513" t="s">
        <v>624</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694"/>
      <c r="AO180" s="666"/>
      <c r="AP180" s="670"/>
      <c r="AQ180" s="671"/>
      <c r="AR180" s="666"/>
      <c r="AS180" s="666"/>
      <c r="AT180" s="674"/>
      <c r="AU180" s="515" t="str">
        <f t="shared" ref="AU180" si="202">IFERROR(IF($D179="□",($AO179/$AK$6),($AO179/$AK$8)),"")</f>
        <v/>
      </c>
      <c r="AV180" s="515" t="str">
        <f t="shared" ref="AV180" si="203">IFERROR(IF($D179="□",($AN179/$AO$6),($AN179/$AO$8)),"")</f>
        <v/>
      </c>
      <c r="AX180" s="515" t="s">
        <v>774</v>
      </c>
      <c r="AY180" s="515" t="s">
        <v>774</v>
      </c>
    </row>
    <row r="181" spans="1:51" s="491" customFormat="1" ht="12" customHeight="1">
      <c r="A181" s="677"/>
      <c r="B181" s="680"/>
      <c r="C181" s="698"/>
      <c r="D181" s="686"/>
      <c r="E181" s="512"/>
      <c r="F181" s="691"/>
      <c r="G181" s="692"/>
      <c r="H181" s="516" t="s">
        <v>625</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695"/>
      <c r="AO181" s="667"/>
      <c r="AP181" s="672"/>
      <c r="AQ181" s="673"/>
      <c r="AR181" s="667"/>
      <c r="AS181" s="667"/>
      <c r="AT181" s="674"/>
      <c r="AU181" s="518"/>
      <c r="AV181" s="518"/>
      <c r="AX181" s="518"/>
      <c r="AY181" s="518"/>
    </row>
    <row r="182" spans="1:51" s="491" customFormat="1" ht="12" customHeight="1">
      <c r="A182" s="675">
        <v>54</v>
      </c>
      <c r="B182" s="678"/>
      <c r="C182" s="696"/>
      <c r="D182" s="684" t="s">
        <v>618</v>
      </c>
      <c r="E182" s="508"/>
      <c r="F182" s="687"/>
      <c r="G182" s="688"/>
      <c r="H182" s="509" t="s">
        <v>619</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693">
        <f t="shared" ref="AN182" si="204">IF(LEFT($AN$1,6)="共同生活援助",SUM(I183:AM183),SUM(I183:AM184))</f>
        <v>0</v>
      </c>
      <c r="AO182" s="665">
        <f>IF($AN$3="４週",AN182/4,AN182/(DAY(EOMONTH($I$21,0))/7))</f>
        <v>0</v>
      </c>
      <c r="AP182" s="668"/>
      <c r="AQ182" s="669"/>
      <c r="AR182" s="665" t="str">
        <f t="shared" ref="AR182" si="205">IF($AN$3="４週",AU183,AV183)</f>
        <v/>
      </c>
      <c r="AS182" s="665"/>
      <c r="AT182" s="674"/>
      <c r="AU182" s="511" t="s">
        <v>620</v>
      </c>
      <c r="AV182" s="511" t="s">
        <v>621</v>
      </c>
      <c r="AX182" s="511" t="s">
        <v>622</v>
      </c>
      <c r="AY182" s="511" t="s">
        <v>623</v>
      </c>
    </row>
    <row r="183" spans="1:51" s="491" customFormat="1" ht="12" customHeight="1">
      <c r="A183" s="676"/>
      <c r="B183" s="679"/>
      <c r="C183" s="697"/>
      <c r="D183" s="685"/>
      <c r="E183" s="512"/>
      <c r="F183" s="689"/>
      <c r="G183" s="690"/>
      <c r="H183" s="513" t="s">
        <v>624</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694"/>
      <c r="AO183" s="666"/>
      <c r="AP183" s="670"/>
      <c r="AQ183" s="671"/>
      <c r="AR183" s="666"/>
      <c r="AS183" s="666"/>
      <c r="AT183" s="674"/>
      <c r="AU183" s="515" t="str">
        <f t="shared" ref="AU183" si="206">IFERROR(IF($D182="□",($AO182/$AK$6),($AO182/$AK$8)),"")</f>
        <v/>
      </c>
      <c r="AV183" s="515" t="str">
        <f t="shared" ref="AV183" si="207">IFERROR(IF($D182="□",($AN182/$AO$6),($AN182/$AO$8)),"")</f>
        <v/>
      </c>
      <c r="AX183" s="515" t="s">
        <v>774</v>
      </c>
      <c r="AY183" s="515" t="s">
        <v>774</v>
      </c>
    </row>
    <row r="184" spans="1:51" s="491" customFormat="1" ht="12" customHeight="1">
      <c r="A184" s="677"/>
      <c r="B184" s="680"/>
      <c r="C184" s="698"/>
      <c r="D184" s="686"/>
      <c r="E184" s="512"/>
      <c r="F184" s="691"/>
      <c r="G184" s="692"/>
      <c r="H184" s="516" t="s">
        <v>625</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695"/>
      <c r="AO184" s="667"/>
      <c r="AP184" s="672"/>
      <c r="AQ184" s="673"/>
      <c r="AR184" s="667"/>
      <c r="AS184" s="667"/>
      <c r="AT184" s="674"/>
      <c r="AU184" s="518"/>
      <c r="AV184" s="518"/>
      <c r="AX184" s="518"/>
      <c r="AY184" s="518"/>
    </row>
    <row r="185" spans="1:51" s="491" customFormat="1" ht="12" customHeight="1">
      <c r="A185" s="675">
        <v>55</v>
      </c>
      <c r="B185" s="678"/>
      <c r="C185" s="696"/>
      <c r="D185" s="684" t="s">
        <v>618</v>
      </c>
      <c r="E185" s="508"/>
      <c r="F185" s="687"/>
      <c r="G185" s="688"/>
      <c r="H185" s="509" t="s">
        <v>619</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693">
        <f t="shared" ref="AN185" si="208">IF(LEFT($AN$1,6)="共同生活援助",SUM(I186:AM186),SUM(I186:AM187))</f>
        <v>0</v>
      </c>
      <c r="AO185" s="665">
        <f>IF($AN$3="４週",AN185/4,AN185/(DAY(EOMONTH($I$21,0))/7))</f>
        <v>0</v>
      </c>
      <c r="AP185" s="668"/>
      <c r="AQ185" s="669"/>
      <c r="AR185" s="665" t="str">
        <f t="shared" ref="AR185" si="209">IF($AN$3="４週",AU186,AV186)</f>
        <v/>
      </c>
      <c r="AS185" s="665"/>
      <c r="AT185" s="674"/>
      <c r="AU185" s="511" t="s">
        <v>620</v>
      </c>
      <c r="AV185" s="511" t="s">
        <v>621</v>
      </c>
      <c r="AX185" s="511" t="s">
        <v>622</v>
      </c>
      <c r="AY185" s="511" t="s">
        <v>623</v>
      </c>
    </row>
    <row r="186" spans="1:51" s="491" customFormat="1" ht="12" customHeight="1">
      <c r="A186" s="676"/>
      <c r="B186" s="679"/>
      <c r="C186" s="697"/>
      <c r="D186" s="685"/>
      <c r="E186" s="512"/>
      <c r="F186" s="689"/>
      <c r="G186" s="690"/>
      <c r="H186" s="513" t="s">
        <v>624</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694"/>
      <c r="AO186" s="666"/>
      <c r="AP186" s="670"/>
      <c r="AQ186" s="671"/>
      <c r="AR186" s="666"/>
      <c r="AS186" s="666"/>
      <c r="AT186" s="674"/>
      <c r="AU186" s="515" t="str">
        <f t="shared" ref="AU186" si="210">IFERROR(IF($D185="□",($AO185/$AK$6),($AO185/$AK$8)),"")</f>
        <v/>
      </c>
      <c r="AV186" s="515" t="str">
        <f t="shared" ref="AV186" si="211">IFERROR(IF($D185="□",($AN185/$AO$6),($AN185/$AO$8)),"")</f>
        <v/>
      </c>
      <c r="AX186" s="515" t="s">
        <v>774</v>
      </c>
      <c r="AY186" s="515" t="s">
        <v>774</v>
      </c>
    </row>
    <row r="187" spans="1:51" s="491" customFormat="1" ht="12" customHeight="1">
      <c r="A187" s="677"/>
      <c r="B187" s="680"/>
      <c r="C187" s="698"/>
      <c r="D187" s="686"/>
      <c r="E187" s="512"/>
      <c r="F187" s="691"/>
      <c r="G187" s="692"/>
      <c r="H187" s="516" t="s">
        <v>625</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695"/>
      <c r="AO187" s="667"/>
      <c r="AP187" s="672"/>
      <c r="AQ187" s="673"/>
      <c r="AR187" s="667"/>
      <c r="AS187" s="667"/>
      <c r="AT187" s="674"/>
      <c r="AU187" s="518"/>
      <c r="AV187" s="518"/>
      <c r="AX187" s="518"/>
      <c r="AY187" s="518"/>
    </row>
    <row r="188" spans="1:51" s="491" customFormat="1" ht="12" customHeight="1">
      <c r="A188" s="675">
        <v>56</v>
      </c>
      <c r="B188" s="678"/>
      <c r="C188" s="696"/>
      <c r="D188" s="684" t="s">
        <v>618</v>
      </c>
      <c r="E188" s="508"/>
      <c r="F188" s="687"/>
      <c r="G188" s="688"/>
      <c r="H188" s="509" t="s">
        <v>619</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693">
        <f t="shared" ref="AN188" si="212">IF(LEFT($AN$1,6)="共同生活援助",SUM(I189:AM189),SUM(I189:AM190))</f>
        <v>0</v>
      </c>
      <c r="AO188" s="665">
        <f>IF($AN$3="４週",AN188/4,AN188/(DAY(EOMONTH($I$21,0))/7))</f>
        <v>0</v>
      </c>
      <c r="AP188" s="668"/>
      <c r="AQ188" s="669"/>
      <c r="AR188" s="665" t="str">
        <f t="shared" ref="AR188" si="213">IF($AN$3="４週",AU189,AV189)</f>
        <v/>
      </c>
      <c r="AS188" s="665"/>
      <c r="AT188" s="674"/>
      <c r="AU188" s="511" t="s">
        <v>620</v>
      </c>
      <c r="AV188" s="511" t="s">
        <v>621</v>
      </c>
      <c r="AX188" s="511" t="s">
        <v>622</v>
      </c>
      <c r="AY188" s="511" t="s">
        <v>623</v>
      </c>
    </row>
    <row r="189" spans="1:51" s="491" customFormat="1" ht="12" customHeight="1">
      <c r="A189" s="676"/>
      <c r="B189" s="679"/>
      <c r="C189" s="697"/>
      <c r="D189" s="685"/>
      <c r="E189" s="512"/>
      <c r="F189" s="689"/>
      <c r="G189" s="690"/>
      <c r="H189" s="513" t="s">
        <v>624</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694"/>
      <c r="AO189" s="666"/>
      <c r="AP189" s="670"/>
      <c r="AQ189" s="671"/>
      <c r="AR189" s="666"/>
      <c r="AS189" s="666"/>
      <c r="AT189" s="674"/>
      <c r="AU189" s="515" t="str">
        <f t="shared" ref="AU189" si="214">IFERROR(IF($D188="□",($AO188/$AK$6),($AO188/$AK$8)),"")</f>
        <v/>
      </c>
      <c r="AV189" s="515" t="str">
        <f t="shared" ref="AV189" si="215">IFERROR(IF($D188="□",($AN188/$AO$6),($AN188/$AO$8)),"")</f>
        <v/>
      </c>
      <c r="AX189" s="515" t="s">
        <v>774</v>
      </c>
      <c r="AY189" s="515" t="s">
        <v>774</v>
      </c>
    </row>
    <row r="190" spans="1:51" s="491" customFormat="1" ht="12" customHeight="1">
      <c r="A190" s="677"/>
      <c r="B190" s="680"/>
      <c r="C190" s="698"/>
      <c r="D190" s="686"/>
      <c r="E190" s="512"/>
      <c r="F190" s="691"/>
      <c r="G190" s="692"/>
      <c r="H190" s="516" t="s">
        <v>625</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695"/>
      <c r="AO190" s="667"/>
      <c r="AP190" s="672"/>
      <c r="AQ190" s="673"/>
      <c r="AR190" s="667"/>
      <c r="AS190" s="667"/>
      <c r="AT190" s="674"/>
      <c r="AU190" s="518"/>
      <c r="AV190" s="518"/>
      <c r="AX190" s="518"/>
      <c r="AY190" s="518"/>
    </row>
    <row r="191" spans="1:51" s="491" customFormat="1" ht="12" customHeight="1">
      <c r="A191" s="675">
        <v>57</v>
      </c>
      <c r="B191" s="678"/>
      <c r="C191" s="696"/>
      <c r="D191" s="684" t="s">
        <v>618</v>
      </c>
      <c r="E191" s="508"/>
      <c r="F191" s="687"/>
      <c r="G191" s="688"/>
      <c r="H191" s="509" t="s">
        <v>619</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693">
        <f t="shared" ref="AN191" si="216">IF(LEFT($AN$1,6)="共同生活援助",SUM(I192:AM192),SUM(I192:AM193))</f>
        <v>0</v>
      </c>
      <c r="AO191" s="665">
        <f>IF($AN$3="４週",AN191/4,AN191/(DAY(EOMONTH($I$21,0))/7))</f>
        <v>0</v>
      </c>
      <c r="AP191" s="668"/>
      <c r="AQ191" s="669"/>
      <c r="AR191" s="665" t="str">
        <f t="shared" ref="AR191" si="217">IF($AN$3="４週",AU192,AV192)</f>
        <v/>
      </c>
      <c r="AS191" s="665"/>
      <c r="AT191" s="674"/>
      <c r="AU191" s="511" t="s">
        <v>620</v>
      </c>
      <c r="AV191" s="511" t="s">
        <v>621</v>
      </c>
      <c r="AX191" s="511" t="s">
        <v>622</v>
      </c>
      <c r="AY191" s="511" t="s">
        <v>623</v>
      </c>
    </row>
    <row r="192" spans="1:51" s="491" customFormat="1" ht="12" customHeight="1">
      <c r="A192" s="676"/>
      <c r="B192" s="679"/>
      <c r="C192" s="697"/>
      <c r="D192" s="685"/>
      <c r="E192" s="512"/>
      <c r="F192" s="689"/>
      <c r="G192" s="690"/>
      <c r="H192" s="513" t="s">
        <v>624</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694"/>
      <c r="AO192" s="666"/>
      <c r="AP192" s="670"/>
      <c r="AQ192" s="671"/>
      <c r="AR192" s="666"/>
      <c r="AS192" s="666"/>
      <c r="AT192" s="674"/>
      <c r="AU192" s="515" t="str">
        <f t="shared" ref="AU192" si="218">IFERROR(IF($D191="□",($AO191/$AK$6),($AO191/$AK$8)),"")</f>
        <v/>
      </c>
      <c r="AV192" s="515" t="str">
        <f t="shared" ref="AV192" si="219">IFERROR(IF($D191="□",($AN191/$AO$6),($AN191/$AO$8)),"")</f>
        <v/>
      </c>
      <c r="AX192" s="515" t="s">
        <v>774</v>
      </c>
      <c r="AY192" s="515" t="s">
        <v>774</v>
      </c>
    </row>
    <row r="193" spans="1:51" s="491" customFormat="1" ht="12" customHeight="1">
      <c r="A193" s="677"/>
      <c r="B193" s="680"/>
      <c r="C193" s="698"/>
      <c r="D193" s="686"/>
      <c r="E193" s="512"/>
      <c r="F193" s="691"/>
      <c r="G193" s="692"/>
      <c r="H193" s="516" t="s">
        <v>625</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695"/>
      <c r="AO193" s="667"/>
      <c r="AP193" s="672"/>
      <c r="AQ193" s="673"/>
      <c r="AR193" s="667"/>
      <c r="AS193" s="667"/>
      <c r="AT193" s="674"/>
      <c r="AU193" s="518"/>
      <c r="AV193" s="518"/>
      <c r="AX193" s="518"/>
      <c r="AY193" s="518"/>
    </row>
    <row r="194" spans="1:51" s="491" customFormat="1" ht="12" customHeight="1">
      <c r="A194" s="675">
        <v>58</v>
      </c>
      <c r="B194" s="678"/>
      <c r="C194" s="696"/>
      <c r="D194" s="684" t="s">
        <v>618</v>
      </c>
      <c r="E194" s="508"/>
      <c r="F194" s="687"/>
      <c r="G194" s="688"/>
      <c r="H194" s="509" t="s">
        <v>619</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693">
        <f t="shared" ref="AN194" si="220">IF(LEFT($AN$1,6)="共同生活援助",SUM(I195:AM195),SUM(I195:AM196))</f>
        <v>0</v>
      </c>
      <c r="AO194" s="665">
        <f>IF($AN$3="４週",AN194/4,AN194/(DAY(EOMONTH($I$21,0))/7))</f>
        <v>0</v>
      </c>
      <c r="AP194" s="668"/>
      <c r="AQ194" s="669"/>
      <c r="AR194" s="665" t="str">
        <f t="shared" ref="AR194" si="221">IF($AN$3="４週",AU195,AV195)</f>
        <v/>
      </c>
      <c r="AS194" s="665"/>
      <c r="AT194" s="674"/>
      <c r="AU194" s="511" t="s">
        <v>620</v>
      </c>
      <c r="AV194" s="511" t="s">
        <v>621</v>
      </c>
      <c r="AX194" s="511" t="s">
        <v>622</v>
      </c>
      <c r="AY194" s="511" t="s">
        <v>623</v>
      </c>
    </row>
    <row r="195" spans="1:51" s="491" customFormat="1" ht="12" customHeight="1">
      <c r="A195" s="676"/>
      <c r="B195" s="679"/>
      <c r="C195" s="697"/>
      <c r="D195" s="685"/>
      <c r="E195" s="512"/>
      <c r="F195" s="689"/>
      <c r="G195" s="690"/>
      <c r="H195" s="513" t="s">
        <v>624</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694"/>
      <c r="AO195" s="666"/>
      <c r="AP195" s="670"/>
      <c r="AQ195" s="671"/>
      <c r="AR195" s="666"/>
      <c r="AS195" s="666"/>
      <c r="AT195" s="674"/>
      <c r="AU195" s="515" t="str">
        <f t="shared" ref="AU195" si="222">IFERROR(IF($D194="□",($AO194/$AK$6),($AO194/$AK$8)),"")</f>
        <v/>
      </c>
      <c r="AV195" s="515" t="str">
        <f t="shared" ref="AV195" si="223">IFERROR(IF($D194="□",($AN194/$AO$6),($AN194/$AO$8)),"")</f>
        <v/>
      </c>
      <c r="AX195" s="515" t="s">
        <v>774</v>
      </c>
      <c r="AY195" s="515" t="s">
        <v>774</v>
      </c>
    </row>
    <row r="196" spans="1:51" s="491" customFormat="1" ht="12" customHeight="1">
      <c r="A196" s="677"/>
      <c r="B196" s="680"/>
      <c r="C196" s="698"/>
      <c r="D196" s="686"/>
      <c r="E196" s="512"/>
      <c r="F196" s="691"/>
      <c r="G196" s="692"/>
      <c r="H196" s="516" t="s">
        <v>625</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695"/>
      <c r="AO196" s="667"/>
      <c r="AP196" s="672"/>
      <c r="AQ196" s="673"/>
      <c r="AR196" s="667"/>
      <c r="AS196" s="667"/>
      <c r="AT196" s="674"/>
      <c r="AU196" s="518"/>
      <c r="AV196" s="518"/>
      <c r="AX196" s="518"/>
      <c r="AY196" s="518"/>
    </row>
    <row r="197" spans="1:51" s="491" customFormat="1" ht="12" customHeight="1">
      <c r="A197" s="675">
        <v>59</v>
      </c>
      <c r="B197" s="678"/>
      <c r="C197" s="696"/>
      <c r="D197" s="684" t="s">
        <v>618</v>
      </c>
      <c r="E197" s="508"/>
      <c r="F197" s="687"/>
      <c r="G197" s="688"/>
      <c r="H197" s="509" t="s">
        <v>619</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693">
        <f t="shared" ref="AN197" si="224">IF(LEFT($AN$1,6)="共同生活援助",SUM(I198:AM198),SUM(I198:AM199))</f>
        <v>0</v>
      </c>
      <c r="AO197" s="665">
        <f>IF($AN$3="４週",AN197/4,AN197/(DAY(EOMONTH($I$21,0))/7))</f>
        <v>0</v>
      </c>
      <c r="AP197" s="668"/>
      <c r="AQ197" s="669"/>
      <c r="AR197" s="665" t="str">
        <f t="shared" ref="AR197" si="225">IF($AN$3="４週",AU198,AV198)</f>
        <v/>
      </c>
      <c r="AS197" s="665"/>
      <c r="AT197" s="674"/>
      <c r="AU197" s="511" t="s">
        <v>620</v>
      </c>
      <c r="AV197" s="511" t="s">
        <v>621</v>
      </c>
      <c r="AX197" s="511" t="s">
        <v>622</v>
      </c>
      <c r="AY197" s="511" t="s">
        <v>623</v>
      </c>
    </row>
    <row r="198" spans="1:51" s="491" customFormat="1" ht="12" customHeight="1">
      <c r="A198" s="676"/>
      <c r="B198" s="679"/>
      <c r="C198" s="697"/>
      <c r="D198" s="685"/>
      <c r="E198" s="512"/>
      <c r="F198" s="689"/>
      <c r="G198" s="690"/>
      <c r="H198" s="513" t="s">
        <v>624</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694"/>
      <c r="AO198" s="666"/>
      <c r="AP198" s="670"/>
      <c r="AQ198" s="671"/>
      <c r="AR198" s="666"/>
      <c r="AS198" s="666"/>
      <c r="AT198" s="674"/>
      <c r="AU198" s="515" t="str">
        <f t="shared" ref="AU198" si="226">IFERROR(IF($D197="□",($AO197/$AK$6),($AO197/$AK$8)),"")</f>
        <v/>
      </c>
      <c r="AV198" s="515" t="str">
        <f t="shared" ref="AV198" si="227">IFERROR(IF($D197="□",($AN197/$AO$6),($AN197/$AO$8)),"")</f>
        <v/>
      </c>
      <c r="AX198" s="515" t="s">
        <v>774</v>
      </c>
      <c r="AY198" s="515" t="s">
        <v>774</v>
      </c>
    </row>
    <row r="199" spans="1:51" s="491" customFormat="1" ht="12" customHeight="1">
      <c r="A199" s="677"/>
      <c r="B199" s="680"/>
      <c r="C199" s="698"/>
      <c r="D199" s="686"/>
      <c r="E199" s="512"/>
      <c r="F199" s="691"/>
      <c r="G199" s="692"/>
      <c r="H199" s="516" t="s">
        <v>625</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695"/>
      <c r="AO199" s="667"/>
      <c r="AP199" s="672"/>
      <c r="AQ199" s="673"/>
      <c r="AR199" s="667"/>
      <c r="AS199" s="667"/>
      <c r="AT199" s="674"/>
      <c r="AU199" s="518"/>
      <c r="AV199" s="518"/>
      <c r="AX199" s="518"/>
      <c r="AY199" s="518"/>
    </row>
    <row r="200" spans="1:51" s="491" customFormat="1" ht="12" customHeight="1">
      <c r="A200" s="675">
        <v>60</v>
      </c>
      <c r="B200" s="678"/>
      <c r="C200" s="696"/>
      <c r="D200" s="684" t="s">
        <v>618</v>
      </c>
      <c r="E200" s="508"/>
      <c r="F200" s="687"/>
      <c r="G200" s="688"/>
      <c r="H200" s="509" t="s">
        <v>619</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693">
        <f t="shared" ref="AN200" si="228">IF(LEFT($AN$1,6)="共同生活援助",SUM(I201:AM201),SUM(I201:AM202))</f>
        <v>0</v>
      </c>
      <c r="AO200" s="665">
        <f>IF($AN$3="４週",AN200/4,AN200/(DAY(EOMONTH($I$21,0))/7))</f>
        <v>0</v>
      </c>
      <c r="AP200" s="668"/>
      <c r="AQ200" s="669"/>
      <c r="AR200" s="665" t="str">
        <f t="shared" ref="AR200" si="229">IF($AN$3="４週",AU201,AV201)</f>
        <v/>
      </c>
      <c r="AS200" s="665"/>
      <c r="AT200" s="674"/>
      <c r="AU200" s="511" t="s">
        <v>620</v>
      </c>
      <c r="AV200" s="511" t="s">
        <v>621</v>
      </c>
      <c r="AX200" s="511" t="s">
        <v>622</v>
      </c>
      <c r="AY200" s="511" t="s">
        <v>623</v>
      </c>
    </row>
    <row r="201" spans="1:51" s="491" customFormat="1" ht="12" customHeight="1">
      <c r="A201" s="676"/>
      <c r="B201" s="679"/>
      <c r="C201" s="697"/>
      <c r="D201" s="685"/>
      <c r="E201" s="512"/>
      <c r="F201" s="689"/>
      <c r="G201" s="690"/>
      <c r="H201" s="513" t="s">
        <v>624</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694"/>
      <c r="AO201" s="666"/>
      <c r="AP201" s="670"/>
      <c r="AQ201" s="671"/>
      <c r="AR201" s="666"/>
      <c r="AS201" s="666"/>
      <c r="AT201" s="674"/>
      <c r="AU201" s="515" t="str">
        <f t="shared" ref="AU201" si="230">IFERROR(IF($D200="□",($AO200/$AK$6),($AO200/$AK$8)),"")</f>
        <v/>
      </c>
      <c r="AV201" s="515" t="str">
        <f t="shared" ref="AV201" si="231">IFERROR(IF($D200="□",($AN200/$AO$6),($AN200/$AO$8)),"")</f>
        <v/>
      </c>
      <c r="AX201" s="515" t="s">
        <v>774</v>
      </c>
      <c r="AY201" s="515" t="s">
        <v>774</v>
      </c>
    </row>
    <row r="202" spans="1:51" s="491" customFormat="1" ht="12" customHeight="1">
      <c r="A202" s="677"/>
      <c r="B202" s="680"/>
      <c r="C202" s="698"/>
      <c r="D202" s="686"/>
      <c r="E202" s="512"/>
      <c r="F202" s="691"/>
      <c r="G202" s="692"/>
      <c r="H202" s="516" t="s">
        <v>625</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695"/>
      <c r="AO202" s="667"/>
      <c r="AP202" s="672"/>
      <c r="AQ202" s="673"/>
      <c r="AR202" s="667"/>
      <c r="AS202" s="667"/>
      <c r="AT202" s="674"/>
      <c r="AU202" s="518"/>
      <c r="AV202" s="518"/>
      <c r="AX202" s="518"/>
      <c r="AY202" s="518"/>
    </row>
    <row r="203" spans="1:51" s="491" customFormat="1" ht="12" customHeight="1">
      <c r="A203" s="675">
        <v>61</v>
      </c>
      <c r="B203" s="678"/>
      <c r="C203" s="696"/>
      <c r="D203" s="684" t="s">
        <v>618</v>
      </c>
      <c r="E203" s="508"/>
      <c r="F203" s="687"/>
      <c r="G203" s="688"/>
      <c r="H203" s="509" t="s">
        <v>619</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693">
        <f t="shared" ref="AN203" si="232">IF(LEFT($AN$1,6)="共同生活援助",SUM(I204:AM204),SUM(I204:AM205))</f>
        <v>0</v>
      </c>
      <c r="AO203" s="665">
        <f>IF($AN$3="４週",AN203/4,AN203/(DAY(EOMONTH($I$21,0))/7))</f>
        <v>0</v>
      </c>
      <c r="AP203" s="668"/>
      <c r="AQ203" s="669"/>
      <c r="AR203" s="665" t="str">
        <f t="shared" ref="AR203" si="233">IF($AN$3="４週",AU204,AV204)</f>
        <v/>
      </c>
      <c r="AS203" s="665"/>
      <c r="AT203" s="674"/>
      <c r="AU203" s="511" t="s">
        <v>620</v>
      </c>
      <c r="AV203" s="511" t="s">
        <v>621</v>
      </c>
      <c r="AX203" s="511" t="s">
        <v>622</v>
      </c>
      <c r="AY203" s="511" t="s">
        <v>623</v>
      </c>
    </row>
    <row r="204" spans="1:51" s="491" customFormat="1" ht="12" customHeight="1">
      <c r="A204" s="676"/>
      <c r="B204" s="679"/>
      <c r="C204" s="697"/>
      <c r="D204" s="685"/>
      <c r="E204" s="512"/>
      <c r="F204" s="689"/>
      <c r="G204" s="690"/>
      <c r="H204" s="513" t="s">
        <v>624</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694"/>
      <c r="AO204" s="666"/>
      <c r="AP204" s="670"/>
      <c r="AQ204" s="671"/>
      <c r="AR204" s="666"/>
      <c r="AS204" s="666"/>
      <c r="AT204" s="674"/>
      <c r="AU204" s="515" t="str">
        <f t="shared" ref="AU204" si="234">IFERROR(IF($D203="□",($AO203/$AK$6),($AO203/$AK$8)),"")</f>
        <v/>
      </c>
      <c r="AV204" s="515" t="str">
        <f t="shared" ref="AV204" si="235">IFERROR(IF($D203="□",($AN203/$AO$6),($AN203/$AO$8)),"")</f>
        <v/>
      </c>
      <c r="AX204" s="515" t="s">
        <v>774</v>
      </c>
      <c r="AY204" s="515" t="s">
        <v>774</v>
      </c>
    </row>
    <row r="205" spans="1:51" s="491" customFormat="1" ht="12" customHeight="1">
      <c r="A205" s="677"/>
      <c r="B205" s="680"/>
      <c r="C205" s="698"/>
      <c r="D205" s="686"/>
      <c r="E205" s="512"/>
      <c r="F205" s="691"/>
      <c r="G205" s="692"/>
      <c r="H205" s="516" t="s">
        <v>625</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695"/>
      <c r="AO205" s="667"/>
      <c r="AP205" s="672"/>
      <c r="AQ205" s="673"/>
      <c r="AR205" s="667"/>
      <c r="AS205" s="667"/>
      <c r="AT205" s="674"/>
      <c r="AU205" s="518"/>
      <c r="AV205" s="518"/>
      <c r="AX205" s="518"/>
      <c r="AY205" s="518"/>
    </row>
    <row r="206" spans="1:51" s="491" customFormat="1" ht="12" customHeight="1">
      <c r="A206" s="675">
        <v>62</v>
      </c>
      <c r="B206" s="678"/>
      <c r="C206" s="696"/>
      <c r="D206" s="684" t="s">
        <v>618</v>
      </c>
      <c r="E206" s="508"/>
      <c r="F206" s="687"/>
      <c r="G206" s="688"/>
      <c r="H206" s="509" t="s">
        <v>619</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693">
        <f t="shared" ref="AN206" si="236">IF(LEFT($AN$1,6)="共同生活援助",SUM(I207:AM207),SUM(I207:AM208))</f>
        <v>0</v>
      </c>
      <c r="AO206" s="665">
        <f>IF($AN$3="４週",AN206/4,AN206/(DAY(EOMONTH($I$21,0))/7))</f>
        <v>0</v>
      </c>
      <c r="AP206" s="668"/>
      <c r="AQ206" s="669"/>
      <c r="AR206" s="665" t="str">
        <f t="shared" ref="AR206" si="237">IF($AN$3="４週",AU207,AV207)</f>
        <v/>
      </c>
      <c r="AS206" s="665"/>
      <c r="AT206" s="674"/>
      <c r="AU206" s="511" t="s">
        <v>620</v>
      </c>
      <c r="AV206" s="511" t="s">
        <v>621</v>
      </c>
      <c r="AX206" s="511" t="s">
        <v>622</v>
      </c>
      <c r="AY206" s="511" t="s">
        <v>623</v>
      </c>
    </row>
    <row r="207" spans="1:51" s="491" customFormat="1" ht="12" customHeight="1">
      <c r="A207" s="676"/>
      <c r="B207" s="679"/>
      <c r="C207" s="697"/>
      <c r="D207" s="685"/>
      <c r="E207" s="512"/>
      <c r="F207" s="689"/>
      <c r="G207" s="690"/>
      <c r="H207" s="513" t="s">
        <v>624</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694"/>
      <c r="AO207" s="666"/>
      <c r="AP207" s="670"/>
      <c r="AQ207" s="671"/>
      <c r="AR207" s="666"/>
      <c r="AS207" s="666"/>
      <c r="AT207" s="674"/>
      <c r="AU207" s="515" t="str">
        <f t="shared" ref="AU207" si="238">IFERROR(IF($D206="□",($AO206/$AK$6),($AO206/$AK$8)),"")</f>
        <v/>
      </c>
      <c r="AV207" s="515" t="str">
        <f t="shared" ref="AV207" si="239">IFERROR(IF($D206="□",($AN206/$AO$6),($AN206/$AO$8)),"")</f>
        <v/>
      </c>
      <c r="AX207" s="515" t="s">
        <v>774</v>
      </c>
      <c r="AY207" s="515" t="s">
        <v>774</v>
      </c>
    </row>
    <row r="208" spans="1:51" s="491" customFormat="1" ht="12" customHeight="1">
      <c r="A208" s="677"/>
      <c r="B208" s="680"/>
      <c r="C208" s="698"/>
      <c r="D208" s="686"/>
      <c r="E208" s="512"/>
      <c r="F208" s="691"/>
      <c r="G208" s="692"/>
      <c r="H208" s="516" t="s">
        <v>625</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695"/>
      <c r="AO208" s="667"/>
      <c r="AP208" s="672"/>
      <c r="AQ208" s="673"/>
      <c r="AR208" s="667"/>
      <c r="AS208" s="667"/>
      <c r="AT208" s="674"/>
      <c r="AU208" s="518"/>
      <c r="AV208" s="518"/>
      <c r="AX208" s="518"/>
      <c r="AY208" s="518"/>
    </row>
    <row r="209" spans="1:51" s="491" customFormat="1" ht="12" customHeight="1">
      <c r="A209" s="675">
        <v>63</v>
      </c>
      <c r="B209" s="678"/>
      <c r="C209" s="696"/>
      <c r="D209" s="684" t="s">
        <v>618</v>
      </c>
      <c r="E209" s="508"/>
      <c r="F209" s="687"/>
      <c r="G209" s="688"/>
      <c r="H209" s="509" t="s">
        <v>619</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693">
        <f t="shared" ref="AN209" si="240">IF(LEFT($AN$1,6)="共同生活援助",SUM(I210:AM210),SUM(I210:AM211))</f>
        <v>0</v>
      </c>
      <c r="AO209" s="665">
        <f>IF($AN$3="４週",AN209/4,AN209/(DAY(EOMONTH($I$21,0))/7))</f>
        <v>0</v>
      </c>
      <c r="AP209" s="668"/>
      <c r="AQ209" s="669"/>
      <c r="AR209" s="665" t="str">
        <f t="shared" ref="AR209" si="241">IF($AN$3="４週",AU210,AV210)</f>
        <v/>
      </c>
      <c r="AS209" s="665"/>
      <c r="AT209" s="674"/>
      <c r="AU209" s="511" t="s">
        <v>620</v>
      </c>
      <c r="AV209" s="511" t="s">
        <v>621</v>
      </c>
      <c r="AX209" s="511" t="s">
        <v>622</v>
      </c>
      <c r="AY209" s="511" t="s">
        <v>623</v>
      </c>
    </row>
    <row r="210" spans="1:51" s="491" customFormat="1" ht="12" customHeight="1">
      <c r="A210" s="676"/>
      <c r="B210" s="679"/>
      <c r="C210" s="697"/>
      <c r="D210" s="685"/>
      <c r="E210" s="512"/>
      <c r="F210" s="689"/>
      <c r="G210" s="690"/>
      <c r="H210" s="513" t="s">
        <v>624</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694"/>
      <c r="AO210" s="666"/>
      <c r="AP210" s="670"/>
      <c r="AQ210" s="671"/>
      <c r="AR210" s="666"/>
      <c r="AS210" s="666"/>
      <c r="AT210" s="674"/>
      <c r="AU210" s="515" t="str">
        <f t="shared" ref="AU210" si="242">IFERROR(IF($D209="□",($AO209/$AK$6),($AO209/$AK$8)),"")</f>
        <v/>
      </c>
      <c r="AV210" s="515" t="str">
        <f t="shared" ref="AV210" si="243">IFERROR(IF($D209="□",($AN209/$AO$6),($AN209/$AO$8)),"")</f>
        <v/>
      </c>
      <c r="AX210" s="515" t="s">
        <v>774</v>
      </c>
      <c r="AY210" s="515" t="s">
        <v>774</v>
      </c>
    </row>
    <row r="211" spans="1:51" s="491" customFormat="1" ht="12" customHeight="1">
      <c r="A211" s="677"/>
      <c r="B211" s="680"/>
      <c r="C211" s="698"/>
      <c r="D211" s="686"/>
      <c r="E211" s="512"/>
      <c r="F211" s="691"/>
      <c r="G211" s="692"/>
      <c r="H211" s="516" t="s">
        <v>625</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695"/>
      <c r="AO211" s="667"/>
      <c r="AP211" s="672"/>
      <c r="AQ211" s="673"/>
      <c r="AR211" s="667"/>
      <c r="AS211" s="667"/>
      <c r="AT211" s="674"/>
      <c r="AU211" s="518"/>
      <c r="AV211" s="518"/>
      <c r="AX211" s="518"/>
      <c r="AY211" s="518"/>
    </row>
    <row r="212" spans="1:51" s="491" customFormat="1" ht="12" customHeight="1">
      <c r="A212" s="675">
        <v>64</v>
      </c>
      <c r="B212" s="678"/>
      <c r="C212" s="696"/>
      <c r="D212" s="684" t="s">
        <v>618</v>
      </c>
      <c r="E212" s="508"/>
      <c r="F212" s="687"/>
      <c r="G212" s="688"/>
      <c r="H212" s="509" t="s">
        <v>619</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693">
        <f t="shared" ref="AN212" si="244">IF(LEFT($AN$1,6)="共同生活援助",SUM(I213:AM213),SUM(I213:AM214))</f>
        <v>0</v>
      </c>
      <c r="AO212" s="665">
        <f>IF($AN$3="４週",AN212/4,AN212/(DAY(EOMONTH($I$21,0))/7))</f>
        <v>0</v>
      </c>
      <c r="AP212" s="668"/>
      <c r="AQ212" s="669"/>
      <c r="AR212" s="665" t="str">
        <f t="shared" ref="AR212" si="245">IF($AN$3="４週",AU213,AV213)</f>
        <v/>
      </c>
      <c r="AS212" s="665"/>
      <c r="AT212" s="674"/>
      <c r="AU212" s="511" t="s">
        <v>620</v>
      </c>
      <c r="AV212" s="511" t="s">
        <v>621</v>
      </c>
      <c r="AX212" s="511" t="s">
        <v>622</v>
      </c>
      <c r="AY212" s="511" t="s">
        <v>623</v>
      </c>
    </row>
    <row r="213" spans="1:51" s="491" customFormat="1" ht="12" customHeight="1">
      <c r="A213" s="676"/>
      <c r="B213" s="679"/>
      <c r="C213" s="697"/>
      <c r="D213" s="685"/>
      <c r="E213" s="512"/>
      <c r="F213" s="689"/>
      <c r="G213" s="690"/>
      <c r="H213" s="513" t="s">
        <v>624</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694"/>
      <c r="AO213" s="666"/>
      <c r="AP213" s="670"/>
      <c r="AQ213" s="671"/>
      <c r="AR213" s="666"/>
      <c r="AS213" s="666"/>
      <c r="AT213" s="674"/>
      <c r="AU213" s="515" t="str">
        <f t="shared" ref="AU213" si="246">IFERROR(IF($D212="□",($AO212/$AK$6),($AO212/$AK$8)),"")</f>
        <v/>
      </c>
      <c r="AV213" s="515" t="str">
        <f t="shared" ref="AV213" si="247">IFERROR(IF($D212="□",($AN212/$AO$6),($AN212/$AO$8)),"")</f>
        <v/>
      </c>
      <c r="AX213" s="515" t="s">
        <v>774</v>
      </c>
      <c r="AY213" s="515" t="s">
        <v>774</v>
      </c>
    </row>
    <row r="214" spans="1:51" s="491" customFormat="1" ht="12" customHeight="1">
      <c r="A214" s="677"/>
      <c r="B214" s="680"/>
      <c r="C214" s="698"/>
      <c r="D214" s="686"/>
      <c r="E214" s="512"/>
      <c r="F214" s="691"/>
      <c r="G214" s="692"/>
      <c r="H214" s="516" t="s">
        <v>625</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695"/>
      <c r="AO214" s="667"/>
      <c r="AP214" s="672"/>
      <c r="AQ214" s="673"/>
      <c r="AR214" s="667"/>
      <c r="AS214" s="667"/>
      <c r="AT214" s="674"/>
      <c r="AU214" s="518"/>
      <c r="AV214" s="518"/>
      <c r="AX214" s="518"/>
      <c r="AY214" s="518"/>
    </row>
    <row r="215" spans="1:51" s="491" customFormat="1" ht="12" customHeight="1">
      <c r="A215" s="675">
        <v>65</v>
      </c>
      <c r="B215" s="678"/>
      <c r="C215" s="696"/>
      <c r="D215" s="684" t="s">
        <v>618</v>
      </c>
      <c r="E215" s="508"/>
      <c r="F215" s="687"/>
      <c r="G215" s="688"/>
      <c r="H215" s="509" t="s">
        <v>619</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693">
        <f t="shared" ref="AN215" si="248">IF(LEFT($AN$1,6)="共同生活援助",SUM(I216:AM216),SUM(I216:AM217))</f>
        <v>0</v>
      </c>
      <c r="AO215" s="665">
        <f>IF($AN$3="４週",AN215/4,AN215/(DAY(EOMONTH($I$21,0))/7))</f>
        <v>0</v>
      </c>
      <c r="AP215" s="668"/>
      <c r="AQ215" s="669"/>
      <c r="AR215" s="665" t="str">
        <f t="shared" ref="AR215" si="249">IF($AN$3="４週",AU216,AV216)</f>
        <v/>
      </c>
      <c r="AS215" s="665"/>
      <c r="AT215" s="674"/>
      <c r="AU215" s="511" t="s">
        <v>620</v>
      </c>
      <c r="AV215" s="511" t="s">
        <v>621</v>
      </c>
      <c r="AX215" s="511" t="s">
        <v>622</v>
      </c>
      <c r="AY215" s="511" t="s">
        <v>623</v>
      </c>
    </row>
    <row r="216" spans="1:51" s="491" customFormat="1" ht="12" customHeight="1">
      <c r="A216" s="676"/>
      <c r="B216" s="679"/>
      <c r="C216" s="697"/>
      <c r="D216" s="685"/>
      <c r="E216" s="512"/>
      <c r="F216" s="689"/>
      <c r="G216" s="690"/>
      <c r="H216" s="513" t="s">
        <v>624</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694"/>
      <c r="AO216" s="666"/>
      <c r="AP216" s="670"/>
      <c r="AQ216" s="671"/>
      <c r="AR216" s="666"/>
      <c r="AS216" s="666"/>
      <c r="AT216" s="674"/>
      <c r="AU216" s="515" t="str">
        <f t="shared" ref="AU216" si="250">IFERROR(IF($D215="□",($AO215/$AK$6),($AO215/$AK$8)),"")</f>
        <v/>
      </c>
      <c r="AV216" s="515" t="str">
        <f t="shared" ref="AV216" si="251">IFERROR(IF($D215="□",($AN215/$AO$6),($AN215/$AO$8)),"")</f>
        <v/>
      </c>
      <c r="AX216" s="515" t="s">
        <v>774</v>
      </c>
      <c r="AY216" s="515" t="s">
        <v>774</v>
      </c>
    </row>
    <row r="217" spans="1:51" s="491" customFormat="1" ht="12" customHeight="1">
      <c r="A217" s="677"/>
      <c r="B217" s="680"/>
      <c r="C217" s="698"/>
      <c r="D217" s="686"/>
      <c r="E217" s="512"/>
      <c r="F217" s="691"/>
      <c r="G217" s="692"/>
      <c r="H217" s="516" t="s">
        <v>625</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695"/>
      <c r="AO217" s="667"/>
      <c r="AP217" s="672"/>
      <c r="AQ217" s="673"/>
      <c r="AR217" s="667"/>
      <c r="AS217" s="667"/>
      <c r="AT217" s="674"/>
      <c r="AU217" s="518"/>
      <c r="AV217" s="518"/>
      <c r="AX217" s="518"/>
      <c r="AY217" s="518"/>
    </row>
    <row r="218" spans="1:51" s="491" customFormat="1" ht="12" customHeight="1">
      <c r="A218" s="675">
        <v>66</v>
      </c>
      <c r="B218" s="678"/>
      <c r="C218" s="696"/>
      <c r="D218" s="684" t="s">
        <v>618</v>
      </c>
      <c r="E218" s="508"/>
      <c r="F218" s="687"/>
      <c r="G218" s="688"/>
      <c r="H218" s="509" t="s">
        <v>619</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693">
        <f t="shared" ref="AN218" si="252">IF(LEFT($AN$1,6)="共同生活援助",SUM(I219:AM219),SUM(I219:AM220))</f>
        <v>0</v>
      </c>
      <c r="AO218" s="665">
        <f>IF($AN$3="４週",AN218/4,AN218/(DAY(EOMONTH($I$21,0))/7))</f>
        <v>0</v>
      </c>
      <c r="AP218" s="668"/>
      <c r="AQ218" s="669"/>
      <c r="AR218" s="665" t="str">
        <f t="shared" ref="AR218" si="253">IF($AN$3="４週",AU219,AV219)</f>
        <v/>
      </c>
      <c r="AS218" s="665"/>
      <c r="AT218" s="674"/>
      <c r="AU218" s="511" t="s">
        <v>620</v>
      </c>
      <c r="AV218" s="511" t="s">
        <v>621</v>
      </c>
      <c r="AX218" s="511" t="s">
        <v>622</v>
      </c>
      <c r="AY218" s="511" t="s">
        <v>623</v>
      </c>
    </row>
    <row r="219" spans="1:51" s="491" customFormat="1" ht="12" customHeight="1">
      <c r="A219" s="676"/>
      <c r="B219" s="679"/>
      <c r="C219" s="697"/>
      <c r="D219" s="685"/>
      <c r="E219" s="512"/>
      <c r="F219" s="689"/>
      <c r="G219" s="690"/>
      <c r="H219" s="513" t="s">
        <v>624</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694"/>
      <c r="AO219" s="666"/>
      <c r="AP219" s="670"/>
      <c r="AQ219" s="671"/>
      <c r="AR219" s="666"/>
      <c r="AS219" s="666"/>
      <c r="AT219" s="674"/>
      <c r="AU219" s="515" t="str">
        <f t="shared" ref="AU219" si="254">IFERROR(IF($D218="□",($AO218/$AK$6),($AO218/$AK$8)),"")</f>
        <v/>
      </c>
      <c r="AV219" s="515" t="str">
        <f t="shared" ref="AV219" si="255">IFERROR(IF($D218="□",($AN218/$AO$6),($AN218/$AO$8)),"")</f>
        <v/>
      </c>
      <c r="AX219" s="515" t="s">
        <v>774</v>
      </c>
      <c r="AY219" s="515" t="s">
        <v>774</v>
      </c>
    </row>
    <row r="220" spans="1:51" s="491" customFormat="1" ht="12" customHeight="1">
      <c r="A220" s="677"/>
      <c r="B220" s="680"/>
      <c r="C220" s="698"/>
      <c r="D220" s="686"/>
      <c r="E220" s="512"/>
      <c r="F220" s="691"/>
      <c r="G220" s="692"/>
      <c r="H220" s="516" t="s">
        <v>625</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695"/>
      <c r="AO220" s="667"/>
      <c r="AP220" s="672"/>
      <c r="AQ220" s="673"/>
      <c r="AR220" s="667"/>
      <c r="AS220" s="667"/>
      <c r="AT220" s="674"/>
      <c r="AU220" s="518"/>
      <c r="AV220" s="518"/>
      <c r="AX220" s="518"/>
      <c r="AY220" s="518"/>
    </row>
    <row r="221" spans="1:51" s="491" customFormat="1" ht="12" customHeight="1">
      <c r="A221" s="675">
        <v>67</v>
      </c>
      <c r="B221" s="678"/>
      <c r="C221" s="696"/>
      <c r="D221" s="684" t="s">
        <v>618</v>
      </c>
      <c r="E221" s="508"/>
      <c r="F221" s="687"/>
      <c r="G221" s="688"/>
      <c r="H221" s="509" t="s">
        <v>619</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693">
        <f t="shared" ref="AN221" si="256">IF(LEFT($AN$1,6)="共同生活援助",SUM(I222:AM222),SUM(I222:AM223))</f>
        <v>0</v>
      </c>
      <c r="AO221" s="665">
        <f>IF($AN$3="４週",AN221/4,AN221/(DAY(EOMONTH($I$21,0))/7))</f>
        <v>0</v>
      </c>
      <c r="AP221" s="668"/>
      <c r="AQ221" s="669"/>
      <c r="AR221" s="665" t="str">
        <f t="shared" ref="AR221" si="257">IF($AN$3="４週",AU222,AV222)</f>
        <v/>
      </c>
      <c r="AS221" s="665"/>
      <c r="AT221" s="674"/>
      <c r="AU221" s="511" t="s">
        <v>620</v>
      </c>
      <c r="AV221" s="511" t="s">
        <v>621</v>
      </c>
      <c r="AX221" s="511" t="s">
        <v>622</v>
      </c>
      <c r="AY221" s="511" t="s">
        <v>623</v>
      </c>
    </row>
    <row r="222" spans="1:51" s="491" customFormat="1" ht="12" customHeight="1">
      <c r="A222" s="676"/>
      <c r="B222" s="679"/>
      <c r="C222" s="697"/>
      <c r="D222" s="685"/>
      <c r="E222" s="512"/>
      <c r="F222" s="689"/>
      <c r="G222" s="690"/>
      <c r="H222" s="513" t="s">
        <v>624</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694"/>
      <c r="AO222" s="666"/>
      <c r="AP222" s="670"/>
      <c r="AQ222" s="671"/>
      <c r="AR222" s="666"/>
      <c r="AS222" s="666"/>
      <c r="AT222" s="674"/>
      <c r="AU222" s="515" t="str">
        <f t="shared" ref="AU222" si="258">IFERROR(IF($D221="□",($AO221/$AK$6),($AO221/$AK$8)),"")</f>
        <v/>
      </c>
      <c r="AV222" s="515" t="str">
        <f t="shared" ref="AV222" si="259">IFERROR(IF($D221="□",($AN221/$AO$6),($AN221/$AO$8)),"")</f>
        <v/>
      </c>
      <c r="AX222" s="515" t="s">
        <v>774</v>
      </c>
      <c r="AY222" s="515" t="s">
        <v>774</v>
      </c>
    </row>
    <row r="223" spans="1:51" s="491" customFormat="1" ht="12" customHeight="1">
      <c r="A223" s="677"/>
      <c r="B223" s="680"/>
      <c r="C223" s="698"/>
      <c r="D223" s="686"/>
      <c r="E223" s="512"/>
      <c r="F223" s="691"/>
      <c r="G223" s="692"/>
      <c r="H223" s="516" t="s">
        <v>625</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695"/>
      <c r="AO223" s="667"/>
      <c r="AP223" s="672"/>
      <c r="AQ223" s="673"/>
      <c r="AR223" s="667"/>
      <c r="AS223" s="667"/>
      <c r="AT223" s="674"/>
      <c r="AU223" s="518"/>
      <c r="AV223" s="518"/>
      <c r="AX223" s="518"/>
      <c r="AY223" s="518"/>
    </row>
    <row r="224" spans="1:51" s="491" customFormat="1" ht="12" customHeight="1">
      <c r="A224" s="675">
        <v>68</v>
      </c>
      <c r="B224" s="678"/>
      <c r="C224" s="681"/>
      <c r="D224" s="684" t="s">
        <v>618</v>
      </c>
      <c r="E224" s="508"/>
      <c r="F224" s="687"/>
      <c r="G224" s="688"/>
      <c r="H224" s="509" t="s">
        <v>619</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693">
        <f t="shared" ref="AN224" si="260">IF(LEFT($AN$1,6)="共同生活援助",SUM(I225:AM225),SUM(I225:AM226))</f>
        <v>0</v>
      </c>
      <c r="AO224" s="665">
        <f>IF($AN$3="４週",AN224/4,AN224/(DAY(EOMONTH($I$21,0))/7))</f>
        <v>0</v>
      </c>
      <c r="AP224" s="668"/>
      <c r="AQ224" s="669"/>
      <c r="AR224" s="665" t="str">
        <f t="shared" ref="AR224" si="261">IF($AN$3="４週",AU225,AV225)</f>
        <v/>
      </c>
      <c r="AS224" s="665"/>
      <c r="AT224" s="674"/>
      <c r="AU224" s="511" t="s">
        <v>620</v>
      </c>
      <c r="AV224" s="511" t="s">
        <v>621</v>
      </c>
      <c r="AX224" s="511" t="s">
        <v>622</v>
      </c>
      <c r="AY224" s="511" t="s">
        <v>623</v>
      </c>
    </row>
    <row r="225" spans="1:51" s="491" customFormat="1" ht="12" customHeight="1">
      <c r="A225" s="676"/>
      <c r="B225" s="679"/>
      <c r="C225" s="682"/>
      <c r="D225" s="685"/>
      <c r="E225" s="512"/>
      <c r="F225" s="689"/>
      <c r="G225" s="690"/>
      <c r="H225" s="513" t="s">
        <v>624</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694"/>
      <c r="AO225" s="666"/>
      <c r="AP225" s="670"/>
      <c r="AQ225" s="671"/>
      <c r="AR225" s="666"/>
      <c r="AS225" s="666"/>
      <c r="AT225" s="674"/>
      <c r="AU225" s="515" t="str">
        <f t="shared" ref="AU225" si="262">IFERROR(IF($D224="□",($AO224/$AK$6),($AO224/$AK$8)),"")</f>
        <v/>
      </c>
      <c r="AV225" s="515" t="str">
        <f t="shared" ref="AV225" si="263">IFERROR(IF($D224="□",($AN224/$AO$6),($AN224/$AO$8)),"")</f>
        <v/>
      </c>
      <c r="AX225" s="515" t="s">
        <v>774</v>
      </c>
      <c r="AY225" s="515" t="s">
        <v>774</v>
      </c>
    </row>
    <row r="226" spans="1:51" s="491" customFormat="1" ht="12" customHeight="1">
      <c r="A226" s="677"/>
      <c r="B226" s="680"/>
      <c r="C226" s="683"/>
      <c r="D226" s="686"/>
      <c r="E226" s="512"/>
      <c r="F226" s="691"/>
      <c r="G226" s="692"/>
      <c r="H226" s="516" t="s">
        <v>625</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695"/>
      <c r="AO226" s="667"/>
      <c r="AP226" s="672"/>
      <c r="AQ226" s="673"/>
      <c r="AR226" s="667"/>
      <c r="AS226" s="667"/>
      <c r="AT226" s="674"/>
      <c r="AU226" s="518"/>
      <c r="AV226" s="518"/>
      <c r="AX226" s="518"/>
      <c r="AY226" s="518"/>
    </row>
    <row r="227" spans="1:51" s="491" customFormat="1" ht="12" customHeight="1">
      <c r="A227" s="675">
        <v>69</v>
      </c>
      <c r="B227" s="678"/>
      <c r="C227" s="696"/>
      <c r="D227" s="684" t="s">
        <v>618</v>
      </c>
      <c r="E227" s="508"/>
      <c r="F227" s="687"/>
      <c r="G227" s="688"/>
      <c r="H227" s="509" t="s">
        <v>619</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693">
        <f t="shared" ref="AN227" si="264">IF(LEFT($AN$1,6)="共同生活援助",SUM(I228:AM228),SUM(I228:AM229))</f>
        <v>0</v>
      </c>
      <c r="AO227" s="665">
        <f>IF($AN$3="４週",AN227/4,AN227/(DAY(EOMONTH($I$21,0))/7))</f>
        <v>0</v>
      </c>
      <c r="AP227" s="668"/>
      <c r="AQ227" s="669"/>
      <c r="AR227" s="665" t="str">
        <f t="shared" ref="AR227" si="265">IF($AN$3="４週",AU228,AV228)</f>
        <v/>
      </c>
      <c r="AS227" s="665"/>
      <c r="AT227" s="674"/>
      <c r="AU227" s="511" t="s">
        <v>620</v>
      </c>
      <c r="AV227" s="511" t="s">
        <v>621</v>
      </c>
      <c r="AX227" s="511" t="s">
        <v>622</v>
      </c>
      <c r="AY227" s="511" t="s">
        <v>623</v>
      </c>
    </row>
    <row r="228" spans="1:51" s="491" customFormat="1" ht="12" customHeight="1">
      <c r="A228" s="676"/>
      <c r="B228" s="679"/>
      <c r="C228" s="697"/>
      <c r="D228" s="685"/>
      <c r="E228" s="512"/>
      <c r="F228" s="689"/>
      <c r="G228" s="690"/>
      <c r="H228" s="513" t="s">
        <v>624</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694"/>
      <c r="AO228" s="666"/>
      <c r="AP228" s="670"/>
      <c r="AQ228" s="671"/>
      <c r="AR228" s="666"/>
      <c r="AS228" s="666"/>
      <c r="AT228" s="674"/>
      <c r="AU228" s="515" t="str">
        <f t="shared" ref="AU228" si="266">IFERROR(IF($D227="□",($AO227/$AK$6),($AO227/$AK$8)),"")</f>
        <v/>
      </c>
      <c r="AV228" s="515" t="str">
        <f t="shared" ref="AV228" si="267">IFERROR(IF($D227="□",($AN227/$AO$6),($AN227/$AO$8)),"")</f>
        <v/>
      </c>
      <c r="AX228" s="515" t="s">
        <v>774</v>
      </c>
      <c r="AY228" s="515" t="s">
        <v>774</v>
      </c>
    </row>
    <row r="229" spans="1:51" s="491" customFormat="1" ht="12" customHeight="1">
      <c r="A229" s="677"/>
      <c r="B229" s="680"/>
      <c r="C229" s="698"/>
      <c r="D229" s="686"/>
      <c r="E229" s="512"/>
      <c r="F229" s="691"/>
      <c r="G229" s="692"/>
      <c r="H229" s="516" t="s">
        <v>625</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695"/>
      <c r="AO229" s="667"/>
      <c r="AP229" s="672"/>
      <c r="AQ229" s="673"/>
      <c r="AR229" s="667"/>
      <c r="AS229" s="667"/>
      <c r="AT229" s="674"/>
      <c r="AU229" s="518"/>
      <c r="AV229" s="518"/>
      <c r="AX229" s="518"/>
      <c r="AY229" s="518"/>
    </row>
    <row r="230" spans="1:51" s="491" customFormat="1" ht="12" customHeight="1">
      <c r="A230" s="675">
        <v>70</v>
      </c>
      <c r="B230" s="678"/>
      <c r="C230" s="696"/>
      <c r="D230" s="684" t="s">
        <v>618</v>
      </c>
      <c r="E230" s="508"/>
      <c r="F230" s="687"/>
      <c r="G230" s="688"/>
      <c r="H230" s="509" t="s">
        <v>619</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693">
        <f t="shared" ref="AN230" si="268">IF(LEFT($AN$1,6)="共同生活援助",SUM(I231:AM231),SUM(I231:AM232))</f>
        <v>0</v>
      </c>
      <c r="AO230" s="665">
        <f>IF($AN$3="４週",AN230/4,AN230/(DAY(EOMONTH($I$21,0))/7))</f>
        <v>0</v>
      </c>
      <c r="AP230" s="668"/>
      <c r="AQ230" s="669"/>
      <c r="AR230" s="665" t="str">
        <f t="shared" ref="AR230" si="269">IF($AN$3="４週",AU231,AV231)</f>
        <v/>
      </c>
      <c r="AS230" s="665"/>
      <c r="AT230" s="674"/>
      <c r="AU230" s="511" t="s">
        <v>620</v>
      </c>
      <c r="AV230" s="511" t="s">
        <v>621</v>
      </c>
      <c r="AX230" s="511" t="s">
        <v>622</v>
      </c>
      <c r="AY230" s="511" t="s">
        <v>623</v>
      </c>
    </row>
    <row r="231" spans="1:51" s="491" customFormat="1" ht="12" customHeight="1">
      <c r="A231" s="676"/>
      <c r="B231" s="679"/>
      <c r="C231" s="697"/>
      <c r="D231" s="685"/>
      <c r="E231" s="512"/>
      <c r="F231" s="689"/>
      <c r="G231" s="690"/>
      <c r="H231" s="513" t="s">
        <v>624</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694"/>
      <c r="AO231" s="666"/>
      <c r="AP231" s="670"/>
      <c r="AQ231" s="671"/>
      <c r="AR231" s="666"/>
      <c r="AS231" s="666"/>
      <c r="AT231" s="674"/>
      <c r="AU231" s="515" t="str">
        <f t="shared" ref="AU231" si="270">IFERROR(IF($D230="□",($AO230/$AK$6),($AO230/$AK$8)),"")</f>
        <v/>
      </c>
      <c r="AV231" s="515" t="str">
        <f t="shared" ref="AV231" si="271">IFERROR(IF($D230="□",($AN230/$AO$6),($AN230/$AO$8)),"")</f>
        <v/>
      </c>
      <c r="AX231" s="515" t="s">
        <v>774</v>
      </c>
      <c r="AY231" s="515" t="s">
        <v>774</v>
      </c>
    </row>
    <row r="232" spans="1:51" s="491" customFormat="1" ht="12" customHeight="1">
      <c r="A232" s="677"/>
      <c r="B232" s="680"/>
      <c r="C232" s="698"/>
      <c r="D232" s="686"/>
      <c r="E232" s="512"/>
      <c r="F232" s="691"/>
      <c r="G232" s="692"/>
      <c r="H232" s="516" t="s">
        <v>625</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695"/>
      <c r="AO232" s="667"/>
      <c r="AP232" s="672"/>
      <c r="AQ232" s="673"/>
      <c r="AR232" s="667"/>
      <c r="AS232" s="667"/>
      <c r="AT232" s="674"/>
      <c r="AU232" s="518"/>
      <c r="AV232" s="518"/>
      <c r="AX232" s="518"/>
      <c r="AY232" s="518"/>
    </row>
    <row r="233" spans="1:51" s="491" customFormat="1" ht="12" customHeight="1">
      <c r="A233" s="675">
        <v>71</v>
      </c>
      <c r="B233" s="678"/>
      <c r="C233" s="696"/>
      <c r="D233" s="684" t="s">
        <v>618</v>
      </c>
      <c r="E233" s="508"/>
      <c r="F233" s="687"/>
      <c r="G233" s="688"/>
      <c r="H233" s="509" t="s">
        <v>619</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693">
        <f t="shared" ref="AN233" si="272">IF(LEFT($AN$1,6)="共同生活援助",SUM(I234:AM234),SUM(I234:AM235))</f>
        <v>0</v>
      </c>
      <c r="AO233" s="665">
        <f>IF($AN$3="４週",AN233/4,AN233/(DAY(EOMONTH($I$21,0))/7))</f>
        <v>0</v>
      </c>
      <c r="AP233" s="668"/>
      <c r="AQ233" s="669"/>
      <c r="AR233" s="665" t="str">
        <f t="shared" ref="AR233" si="273">IF($AN$3="４週",AU234,AV234)</f>
        <v/>
      </c>
      <c r="AS233" s="665"/>
      <c r="AT233" s="674"/>
      <c r="AU233" s="511" t="s">
        <v>620</v>
      </c>
      <c r="AV233" s="511" t="s">
        <v>621</v>
      </c>
      <c r="AX233" s="511" t="s">
        <v>622</v>
      </c>
      <c r="AY233" s="511" t="s">
        <v>623</v>
      </c>
    </row>
    <row r="234" spans="1:51" s="491" customFormat="1" ht="12" customHeight="1">
      <c r="A234" s="676"/>
      <c r="B234" s="679"/>
      <c r="C234" s="697"/>
      <c r="D234" s="685"/>
      <c r="E234" s="512"/>
      <c r="F234" s="689"/>
      <c r="G234" s="690"/>
      <c r="H234" s="513" t="s">
        <v>624</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694"/>
      <c r="AO234" s="666"/>
      <c r="AP234" s="670"/>
      <c r="AQ234" s="671"/>
      <c r="AR234" s="666"/>
      <c r="AS234" s="666"/>
      <c r="AT234" s="674"/>
      <c r="AU234" s="515" t="str">
        <f t="shared" ref="AU234" si="274">IFERROR(IF($D233="□",($AO233/$AK$6),($AO233/$AK$8)),"")</f>
        <v/>
      </c>
      <c r="AV234" s="515" t="str">
        <f t="shared" ref="AV234" si="275">IFERROR(IF($D233="□",($AN233/$AO$6),($AN233/$AO$8)),"")</f>
        <v/>
      </c>
      <c r="AX234" s="515" t="s">
        <v>774</v>
      </c>
      <c r="AY234" s="515" t="s">
        <v>774</v>
      </c>
    </row>
    <row r="235" spans="1:51" s="491" customFormat="1" ht="12" customHeight="1">
      <c r="A235" s="677"/>
      <c r="B235" s="680"/>
      <c r="C235" s="698"/>
      <c r="D235" s="686"/>
      <c r="E235" s="512"/>
      <c r="F235" s="691"/>
      <c r="G235" s="692"/>
      <c r="H235" s="516" t="s">
        <v>625</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695"/>
      <c r="AO235" s="667"/>
      <c r="AP235" s="672"/>
      <c r="AQ235" s="673"/>
      <c r="AR235" s="667"/>
      <c r="AS235" s="667"/>
      <c r="AT235" s="674"/>
      <c r="AU235" s="518"/>
      <c r="AV235" s="518"/>
      <c r="AX235" s="518"/>
      <c r="AY235" s="518"/>
    </row>
    <row r="236" spans="1:51" s="491" customFormat="1" ht="12" customHeight="1">
      <c r="A236" s="675">
        <v>72</v>
      </c>
      <c r="B236" s="678"/>
      <c r="C236" s="696"/>
      <c r="D236" s="684" t="s">
        <v>618</v>
      </c>
      <c r="E236" s="508"/>
      <c r="F236" s="687"/>
      <c r="G236" s="688"/>
      <c r="H236" s="509" t="s">
        <v>619</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693">
        <f t="shared" ref="AN236" si="276">IF(LEFT($AN$1,6)="共同生活援助",SUM(I237:AM237),SUM(I237:AM238))</f>
        <v>0</v>
      </c>
      <c r="AO236" s="665">
        <f>IF($AN$3="４週",AN236/4,AN236/(DAY(EOMONTH($I$21,0))/7))</f>
        <v>0</v>
      </c>
      <c r="AP236" s="668"/>
      <c r="AQ236" s="669"/>
      <c r="AR236" s="665" t="str">
        <f t="shared" ref="AR236" si="277">IF($AN$3="４週",AU237,AV237)</f>
        <v/>
      </c>
      <c r="AS236" s="665"/>
      <c r="AT236" s="674"/>
      <c r="AU236" s="511" t="s">
        <v>620</v>
      </c>
      <c r="AV236" s="511" t="s">
        <v>621</v>
      </c>
      <c r="AX236" s="511" t="s">
        <v>622</v>
      </c>
      <c r="AY236" s="511" t="s">
        <v>623</v>
      </c>
    </row>
    <row r="237" spans="1:51" s="491" customFormat="1" ht="12" customHeight="1">
      <c r="A237" s="676"/>
      <c r="B237" s="679"/>
      <c r="C237" s="697"/>
      <c r="D237" s="685"/>
      <c r="E237" s="512"/>
      <c r="F237" s="689"/>
      <c r="G237" s="690"/>
      <c r="H237" s="513" t="s">
        <v>624</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694"/>
      <c r="AO237" s="666"/>
      <c r="AP237" s="670"/>
      <c r="AQ237" s="671"/>
      <c r="AR237" s="666"/>
      <c r="AS237" s="666"/>
      <c r="AT237" s="674"/>
      <c r="AU237" s="515" t="str">
        <f>IFERROR(IF($D236="□",($AO236/$AK$6),($AO236/$AK$8)),"")</f>
        <v/>
      </c>
      <c r="AV237" s="515" t="str">
        <f>IFERROR(IF($D236="□",($AN236/$AO$6),($AN236/$AO$8)),"")</f>
        <v/>
      </c>
      <c r="AX237" s="515" t="s">
        <v>774</v>
      </c>
      <c r="AY237" s="515" t="s">
        <v>774</v>
      </c>
    </row>
    <row r="238" spans="1:51" s="491" customFormat="1" ht="12" customHeight="1">
      <c r="A238" s="677"/>
      <c r="B238" s="680"/>
      <c r="C238" s="698"/>
      <c r="D238" s="686"/>
      <c r="E238" s="512"/>
      <c r="F238" s="691"/>
      <c r="G238" s="692"/>
      <c r="H238" s="516" t="s">
        <v>625</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695"/>
      <c r="AO238" s="667"/>
      <c r="AP238" s="672"/>
      <c r="AQ238" s="673"/>
      <c r="AR238" s="667"/>
      <c r="AS238" s="667"/>
      <c r="AT238" s="674"/>
      <c r="AU238" s="518"/>
      <c r="AV238" s="518"/>
      <c r="AX238" s="518"/>
      <c r="AY238" s="518"/>
    </row>
    <row r="239" spans="1:51" s="491" customFormat="1" ht="12" customHeight="1">
      <c r="A239" s="675">
        <v>73</v>
      </c>
      <c r="B239" s="678"/>
      <c r="C239" s="696"/>
      <c r="D239" s="684" t="s">
        <v>618</v>
      </c>
      <c r="E239" s="508"/>
      <c r="F239" s="687"/>
      <c r="G239" s="688"/>
      <c r="H239" s="509" t="s">
        <v>619</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693">
        <f t="shared" ref="AN239" si="278">IF(LEFT($AN$1,6)="共同生活援助",SUM(I240:AM240),SUM(I240:AM241))</f>
        <v>0</v>
      </c>
      <c r="AO239" s="665">
        <f>IF($AN$3="４週",AN239/4,AN239/(DAY(EOMONTH($I$21,0))/7))</f>
        <v>0</v>
      </c>
      <c r="AP239" s="668"/>
      <c r="AQ239" s="669"/>
      <c r="AR239" s="665" t="str">
        <f t="shared" ref="AR239" si="279">IF($AN$3="４週",AU240,AV240)</f>
        <v/>
      </c>
      <c r="AS239" s="665"/>
      <c r="AT239" s="674"/>
      <c r="AU239" s="511" t="s">
        <v>620</v>
      </c>
      <c r="AV239" s="511" t="s">
        <v>621</v>
      </c>
      <c r="AX239" s="511" t="s">
        <v>622</v>
      </c>
      <c r="AY239" s="511" t="s">
        <v>623</v>
      </c>
    </row>
    <row r="240" spans="1:51" s="491" customFormat="1" ht="12" customHeight="1">
      <c r="A240" s="676"/>
      <c r="B240" s="679"/>
      <c r="C240" s="697"/>
      <c r="D240" s="685"/>
      <c r="E240" s="512"/>
      <c r="F240" s="689"/>
      <c r="G240" s="690"/>
      <c r="H240" s="513" t="s">
        <v>624</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694"/>
      <c r="AO240" s="666"/>
      <c r="AP240" s="670"/>
      <c r="AQ240" s="671"/>
      <c r="AR240" s="666"/>
      <c r="AS240" s="666"/>
      <c r="AT240" s="674"/>
      <c r="AU240" s="515" t="str">
        <f t="shared" ref="AU240" si="280">IFERROR(IF($D239="□",($AO239/$AK$6),($AO239/$AK$8)),"")</f>
        <v/>
      </c>
      <c r="AV240" s="515" t="str">
        <f t="shared" ref="AV240" si="281">IFERROR(IF($D239="□",($AN239/$AO$6),($AN239/$AO$8)),"")</f>
        <v/>
      </c>
      <c r="AX240" s="515" t="s">
        <v>774</v>
      </c>
      <c r="AY240" s="515" t="s">
        <v>774</v>
      </c>
    </row>
    <row r="241" spans="1:51" s="491" customFormat="1" ht="12" customHeight="1">
      <c r="A241" s="677"/>
      <c r="B241" s="680"/>
      <c r="C241" s="698"/>
      <c r="D241" s="686"/>
      <c r="E241" s="512"/>
      <c r="F241" s="691"/>
      <c r="G241" s="692"/>
      <c r="H241" s="516" t="s">
        <v>625</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695"/>
      <c r="AO241" s="667"/>
      <c r="AP241" s="672"/>
      <c r="AQ241" s="673"/>
      <c r="AR241" s="667"/>
      <c r="AS241" s="667"/>
      <c r="AT241" s="674"/>
      <c r="AU241" s="518"/>
      <c r="AV241" s="518"/>
      <c r="AX241" s="518"/>
      <c r="AY241" s="518"/>
    </row>
    <row r="242" spans="1:51" s="491" customFormat="1" ht="12" customHeight="1">
      <c r="A242" s="675">
        <v>74</v>
      </c>
      <c r="B242" s="678"/>
      <c r="C242" s="696"/>
      <c r="D242" s="684" t="s">
        <v>618</v>
      </c>
      <c r="E242" s="508"/>
      <c r="F242" s="687"/>
      <c r="G242" s="688"/>
      <c r="H242" s="509" t="s">
        <v>619</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693">
        <f t="shared" ref="AN242" si="282">IF(LEFT($AN$1,6)="共同生活援助",SUM(I243:AM243),SUM(I243:AM244))</f>
        <v>0</v>
      </c>
      <c r="AO242" s="665">
        <f>IF($AN$3="４週",AN242/4,AN242/(DAY(EOMONTH($I$21,0))/7))</f>
        <v>0</v>
      </c>
      <c r="AP242" s="668"/>
      <c r="AQ242" s="669"/>
      <c r="AR242" s="665" t="str">
        <f t="shared" ref="AR242" si="283">IF($AN$3="４週",AU243,AV243)</f>
        <v/>
      </c>
      <c r="AS242" s="665"/>
      <c r="AT242" s="674"/>
      <c r="AU242" s="511" t="s">
        <v>620</v>
      </c>
      <c r="AV242" s="511" t="s">
        <v>621</v>
      </c>
      <c r="AX242" s="511" t="s">
        <v>622</v>
      </c>
      <c r="AY242" s="511" t="s">
        <v>623</v>
      </c>
    </row>
    <row r="243" spans="1:51" s="491" customFormat="1" ht="12" customHeight="1">
      <c r="A243" s="676"/>
      <c r="B243" s="679"/>
      <c r="C243" s="697"/>
      <c r="D243" s="685"/>
      <c r="E243" s="512"/>
      <c r="F243" s="689"/>
      <c r="G243" s="690"/>
      <c r="H243" s="513" t="s">
        <v>624</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694"/>
      <c r="AO243" s="666"/>
      <c r="AP243" s="670"/>
      <c r="AQ243" s="671"/>
      <c r="AR243" s="666"/>
      <c r="AS243" s="666"/>
      <c r="AT243" s="674"/>
      <c r="AU243" s="515" t="str">
        <f t="shared" ref="AU243" si="284">IFERROR(IF($D242="□",($AO242/$AK$6),($AO242/$AK$8)),"")</f>
        <v/>
      </c>
      <c r="AV243" s="515" t="str">
        <f t="shared" ref="AV243" si="285">IFERROR(IF($D242="□",($AN242/$AO$6),($AN242/$AO$8)),"")</f>
        <v/>
      </c>
      <c r="AX243" s="515" t="s">
        <v>774</v>
      </c>
      <c r="AY243" s="515" t="s">
        <v>774</v>
      </c>
    </row>
    <row r="244" spans="1:51" s="491" customFormat="1" ht="12" customHeight="1">
      <c r="A244" s="677"/>
      <c r="B244" s="680"/>
      <c r="C244" s="698"/>
      <c r="D244" s="686"/>
      <c r="E244" s="512"/>
      <c r="F244" s="691"/>
      <c r="G244" s="692"/>
      <c r="H244" s="516" t="s">
        <v>625</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695"/>
      <c r="AO244" s="667"/>
      <c r="AP244" s="672"/>
      <c r="AQ244" s="673"/>
      <c r="AR244" s="667"/>
      <c r="AS244" s="667"/>
      <c r="AT244" s="674"/>
      <c r="AU244" s="518"/>
      <c r="AV244" s="518"/>
      <c r="AX244" s="518"/>
      <c r="AY244" s="518"/>
    </row>
    <row r="245" spans="1:51" s="491" customFormat="1" ht="12" customHeight="1">
      <c r="A245" s="675">
        <v>75</v>
      </c>
      <c r="B245" s="678"/>
      <c r="C245" s="696"/>
      <c r="D245" s="684" t="s">
        <v>618</v>
      </c>
      <c r="E245" s="508"/>
      <c r="F245" s="687"/>
      <c r="G245" s="688"/>
      <c r="H245" s="509" t="s">
        <v>619</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693">
        <f t="shared" ref="AN245" si="286">IF(LEFT($AN$1,6)="共同生活援助",SUM(I246:AM246),SUM(I246:AM247))</f>
        <v>0</v>
      </c>
      <c r="AO245" s="665">
        <f>IF($AN$3="４週",AN245/4,AN245/(DAY(EOMONTH($I$21,0))/7))</f>
        <v>0</v>
      </c>
      <c r="AP245" s="668"/>
      <c r="AQ245" s="669"/>
      <c r="AR245" s="665" t="str">
        <f t="shared" ref="AR245" si="287">IF($AN$3="４週",AU246,AV246)</f>
        <v/>
      </c>
      <c r="AS245" s="665"/>
      <c r="AT245" s="674"/>
      <c r="AU245" s="511" t="s">
        <v>620</v>
      </c>
      <c r="AV245" s="511" t="s">
        <v>621</v>
      </c>
      <c r="AX245" s="511" t="s">
        <v>622</v>
      </c>
      <c r="AY245" s="511" t="s">
        <v>623</v>
      </c>
    </row>
    <row r="246" spans="1:51" s="491" customFormat="1" ht="12" customHeight="1">
      <c r="A246" s="676"/>
      <c r="B246" s="679"/>
      <c r="C246" s="697"/>
      <c r="D246" s="685"/>
      <c r="E246" s="512"/>
      <c r="F246" s="689"/>
      <c r="G246" s="690"/>
      <c r="H246" s="513" t="s">
        <v>624</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694"/>
      <c r="AO246" s="666"/>
      <c r="AP246" s="670"/>
      <c r="AQ246" s="671"/>
      <c r="AR246" s="666"/>
      <c r="AS246" s="666"/>
      <c r="AT246" s="674"/>
      <c r="AU246" s="515" t="str">
        <f t="shared" ref="AU246" si="288">IFERROR(IF($D245="□",($AO245/$AK$6),($AO245/$AK$8)),"")</f>
        <v/>
      </c>
      <c r="AV246" s="515" t="str">
        <f t="shared" ref="AV246" si="289">IFERROR(IF($D245="□",($AN245/$AO$6),($AN245/$AO$8)),"")</f>
        <v/>
      </c>
      <c r="AX246" s="515" t="s">
        <v>774</v>
      </c>
      <c r="AY246" s="515" t="s">
        <v>774</v>
      </c>
    </row>
    <row r="247" spans="1:51" s="491" customFormat="1" ht="12" customHeight="1">
      <c r="A247" s="677"/>
      <c r="B247" s="680"/>
      <c r="C247" s="698"/>
      <c r="D247" s="686"/>
      <c r="E247" s="512"/>
      <c r="F247" s="691"/>
      <c r="G247" s="692"/>
      <c r="H247" s="516" t="s">
        <v>625</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695"/>
      <c r="AO247" s="667"/>
      <c r="AP247" s="672"/>
      <c r="AQ247" s="673"/>
      <c r="AR247" s="667"/>
      <c r="AS247" s="667"/>
      <c r="AT247" s="674"/>
      <c r="AU247" s="518"/>
      <c r="AV247" s="518"/>
      <c r="AX247" s="518"/>
      <c r="AY247" s="518"/>
    </row>
    <row r="248" spans="1:51" s="491" customFormat="1" ht="12" customHeight="1">
      <c r="A248" s="675">
        <v>76</v>
      </c>
      <c r="B248" s="678"/>
      <c r="C248" s="696"/>
      <c r="D248" s="684" t="s">
        <v>618</v>
      </c>
      <c r="E248" s="508"/>
      <c r="F248" s="687"/>
      <c r="G248" s="688"/>
      <c r="H248" s="509" t="s">
        <v>619</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693">
        <f t="shared" ref="AN248" si="290">IF(LEFT($AN$1,6)="共同生活援助",SUM(I249:AM249),SUM(I249:AM250))</f>
        <v>0</v>
      </c>
      <c r="AO248" s="665">
        <f>IF($AN$3="４週",AN248/4,AN248/(DAY(EOMONTH($I$21,0))/7))</f>
        <v>0</v>
      </c>
      <c r="AP248" s="668"/>
      <c r="AQ248" s="669"/>
      <c r="AR248" s="665" t="str">
        <f t="shared" ref="AR248" si="291">IF($AN$3="４週",AU249,AV249)</f>
        <v/>
      </c>
      <c r="AS248" s="665"/>
      <c r="AT248" s="674"/>
      <c r="AU248" s="511" t="s">
        <v>620</v>
      </c>
      <c r="AV248" s="511" t="s">
        <v>621</v>
      </c>
      <c r="AX248" s="511" t="s">
        <v>622</v>
      </c>
      <c r="AY248" s="511" t="s">
        <v>623</v>
      </c>
    </row>
    <row r="249" spans="1:51" s="491" customFormat="1" ht="12" customHeight="1">
      <c r="A249" s="676"/>
      <c r="B249" s="679"/>
      <c r="C249" s="697"/>
      <c r="D249" s="685"/>
      <c r="E249" s="512"/>
      <c r="F249" s="689"/>
      <c r="G249" s="690"/>
      <c r="H249" s="513" t="s">
        <v>624</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694"/>
      <c r="AO249" s="666"/>
      <c r="AP249" s="670"/>
      <c r="AQ249" s="671"/>
      <c r="AR249" s="666"/>
      <c r="AS249" s="666"/>
      <c r="AT249" s="674"/>
      <c r="AU249" s="515" t="str">
        <f t="shared" ref="AU249" si="292">IFERROR(IF($D248="□",($AO248/$AK$6),($AO248/$AK$8)),"")</f>
        <v/>
      </c>
      <c r="AV249" s="515" t="str">
        <f t="shared" ref="AV249" si="293">IFERROR(IF($D248="□",($AN248/$AO$6),($AN248/$AO$8)),"")</f>
        <v/>
      </c>
      <c r="AX249" s="515" t="s">
        <v>774</v>
      </c>
      <c r="AY249" s="515" t="s">
        <v>774</v>
      </c>
    </row>
    <row r="250" spans="1:51" s="491" customFormat="1" ht="12" customHeight="1">
      <c r="A250" s="677"/>
      <c r="B250" s="680"/>
      <c r="C250" s="698"/>
      <c r="D250" s="686"/>
      <c r="E250" s="512"/>
      <c r="F250" s="691"/>
      <c r="G250" s="692"/>
      <c r="H250" s="516" t="s">
        <v>625</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695"/>
      <c r="AO250" s="667"/>
      <c r="AP250" s="672"/>
      <c r="AQ250" s="673"/>
      <c r="AR250" s="667"/>
      <c r="AS250" s="667"/>
      <c r="AT250" s="674"/>
      <c r="AU250" s="518"/>
      <c r="AV250" s="518"/>
      <c r="AX250" s="518"/>
      <c r="AY250" s="518"/>
    </row>
    <row r="251" spans="1:51" s="491" customFormat="1" ht="12" customHeight="1">
      <c r="A251" s="675">
        <v>77</v>
      </c>
      <c r="B251" s="678"/>
      <c r="C251" s="696"/>
      <c r="D251" s="684" t="s">
        <v>618</v>
      </c>
      <c r="E251" s="508"/>
      <c r="F251" s="687"/>
      <c r="G251" s="688"/>
      <c r="H251" s="509" t="s">
        <v>619</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693">
        <f t="shared" ref="AN251" si="294">IF(LEFT($AN$1,6)="共同生活援助",SUM(I252:AM252),SUM(I252:AM253))</f>
        <v>0</v>
      </c>
      <c r="AO251" s="665">
        <f>IF($AN$3="４週",AN251/4,AN251/(DAY(EOMONTH($I$21,0))/7))</f>
        <v>0</v>
      </c>
      <c r="AP251" s="668"/>
      <c r="AQ251" s="669"/>
      <c r="AR251" s="665" t="str">
        <f t="shared" ref="AR251" si="295">IF($AN$3="４週",AU252,AV252)</f>
        <v/>
      </c>
      <c r="AS251" s="665"/>
      <c r="AT251" s="674"/>
      <c r="AU251" s="511" t="s">
        <v>620</v>
      </c>
      <c r="AV251" s="511" t="s">
        <v>621</v>
      </c>
      <c r="AX251" s="511" t="s">
        <v>622</v>
      </c>
      <c r="AY251" s="511" t="s">
        <v>623</v>
      </c>
    </row>
    <row r="252" spans="1:51" s="491" customFormat="1" ht="12" customHeight="1">
      <c r="A252" s="676"/>
      <c r="B252" s="679"/>
      <c r="C252" s="697"/>
      <c r="D252" s="685"/>
      <c r="E252" s="512"/>
      <c r="F252" s="689"/>
      <c r="G252" s="690"/>
      <c r="H252" s="513" t="s">
        <v>624</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694"/>
      <c r="AO252" s="666"/>
      <c r="AP252" s="670"/>
      <c r="AQ252" s="671"/>
      <c r="AR252" s="666"/>
      <c r="AS252" s="666"/>
      <c r="AT252" s="674"/>
      <c r="AU252" s="515" t="str">
        <f t="shared" ref="AU252" si="296">IFERROR(IF($D251="□",($AO251/$AK$6),($AO251/$AK$8)),"")</f>
        <v/>
      </c>
      <c r="AV252" s="515" t="str">
        <f t="shared" ref="AV252" si="297">IFERROR(IF($D251="□",($AN251/$AO$6),($AN251/$AO$8)),"")</f>
        <v/>
      </c>
      <c r="AX252" s="515" t="s">
        <v>774</v>
      </c>
      <c r="AY252" s="515" t="s">
        <v>774</v>
      </c>
    </row>
    <row r="253" spans="1:51" s="491" customFormat="1" ht="12" customHeight="1">
      <c r="A253" s="677"/>
      <c r="B253" s="680"/>
      <c r="C253" s="698"/>
      <c r="D253" s="686"/>
      <c r="E253" s="512"/>
      <c r="F253" s="691"/>
      <c r="G253" s="692"/>
      <c r="H253" s="516" t="s">
        <v>625</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695"/>
      <c r="AO253" s="667"/>
      <c r="AP253" s="672"/>
      <c r="AQ253" s="673"/>
      <c r="AR253" s="667"/>
      <c r="AS253" s="667"/>
      <c r="AT253" s="674"/>
      <c r="AU253" s="518"/>
      <c r="AV253" s="518"/>
      <c r="AX253" s="518"/>
      <c r="AY253" s="518"/>
    </row>
    <row r="254" spans="1:51" s="491" customFormat="1" ht="12" customHeight="1">
      <c r="A254" s="675">
        <v>78</v>
      </c>
      <c r="B254" s="678"/>
      <c r="C254" s="696"/>
      <c r="D254" s="684" t="s">
        <v>618</v>
      </c>
      <c r="E254" s="508"/>
      <c r="F254" s="687"/>
      <c r="G254" s="688"/>
      <c r="H254" s="509" t="s">
        <v>619</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693">
        <f t="shared" ref="AN254" si="298">IF(LEFT($AN$1,6)="共同生活援助",SUM(I255:AM255),SUM(I255:AM256))</f>
        <v>0</v>
      </c>
      <c r="AO254" s="665">
        <f>IF($AN$3="４週",AN254/4,AN254/(DAY(EOMONTH($I$21,0))/7))</f>
        <v>0</v>
      </c>
      <c r="AP254" s="668"/>
      <c r="AQ254" s="669"/>
      <c r="AR254" s="665" t="str">
        <f t="shared" ref="AR254" si="299">IF($AN$3="４週",AU255,AV255)</f>
        <v/>
      </c>
      <c r="AS254" s="665"/>
      <c r="AT254" s="674"/>
      <c r="AU254" s="511" t="s">
        <v>620</v>
      </c>
      <c r="AV254" s="511" t="s">
        <v>621</v>
      </c>
      <c r="AX254" s="511" t="s">
        <v>622</v>
      </c>
      <c r="AY254" s="511" t="s">
        <v>623</v>
      </c>
    </row>
    <row r="255" spans="1:51" s="491" customFormat="1" ht="12" customHeight="1">
      <c r="A255" s="676"/>
      <c r="B255" s="679"/>
      <c r="C255" s="697"/>
      <c r="D255" s="685"/>
      <c r="E255" s="512"/>
      <c r="F255" s="689"/>
      <c r="G255" s="690"/>
      <c r="H255" s="513" t="s">
        <v>624</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694"/>
      <c r="AO255" s="666"/>
      <c r="AP255" s="670"/>
      <c r="AQ255" s="671"/>
      <c r="AR255" s="666"/>
      <c r="AS255" s="666"/>
      <c r="AT255" s="674"/>
      <c r="AU255" s="515" t="str">
        <f t="shared" ref="AU255" si="300">IFERROR(IF($D254="□",($AO254/$AK$6),($AO254/$AK$8)),"")</f>
        <v/>
      </c>
      <c r="AV255" s="515" t="str">
        <f t="shared" ref="AV255" si="301">IFERROR(IF($D254="□",($AN254/$AO$6),($AN254/$AO$8)),"")</f>
        <v/>
      </c>
      <c r="AX255" s="515" t="s">
        <v>774</v>
      </c>
      <c r="AY255" s="515" t="s">
        <v>774</v>
      </c>
    </row>
    <row r="256" spans="1:51" s="491" customFormat="1" ht="12" customHeight="1">
      <c r="A256" s="677"/>
      <c r="B256" s="680"/>
      <c r="C256" s="698"/>
      <c r="D256" s="686"/>
      <c r="E256" s="512"/>
      <c r="F256" s="691"/>
      <c r="G256" s="692"/>
      <c r="H256" s="516" t="s">
        <v>625</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695"/>
      <c r="AO256" s="667"/>
      <c r="AP256" s="672"/>
      <c r="AQ256" s="673"/>
      <c r="AR256" s="667"/>
      <c r="AS256" s="667"/>
      <c r="AT256" s="674"/>
      <c r="AU256" s="518"/>
      <c r="AV256" s="518"/>
      <c r="AX256" s="518"/>
      <c r="AY256" s="518"/>
    </row>
    <row r="257" spans="1:51" s="491" customFormat="1" ht="12" customHeight="1">
      <c r="A257" s="675">
        <v>79</v>
      </c>
      <c r="B257" s="678"/>
      <c r="C257" s="696"/>
      <c r="D257" s="684" t="s">
        <v>618</v>
      </c>
      <c r="E257" s="508"/>
      <c r="F257" s="687"/>
      <c r="G257" s="688"/>
      <c r="H257" s="509" t="s">
        <v>619</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693">
        <f t="shared" ref="AN257" si="302">IF(LEFT($AN$1,6)="共同生活援助",SUM(I258:AM258),SUM(I258:AM259))</f>
        <v>0</v>
      </c>
      <c r="AO257" s="665">
        <f>IF($AN$3="４週",AN257/4,AN257/(DAY(EOMONTH($I$21,0))/7))</f>
        <v>0</v>
      </c>
      <c r="AP257" s="668"/>
      <c r="AQ257" s="669"/>
      <c r="AR257" s="665" t="str">
        <f t="shared" ref="AR257" si="303">IF($AN$3="４週",AU258,AV258)</f>
        <v/>
      </c>
      <c r="AS257" s="665"/>
      <c r="AT257" s="674"/>
      <c r="AU257" s="511" t="s">
        <v>620</v>
      </c>
      <c r="AV257" s="511" t="s">
        <v>621</v>
      </c>
      <c r="AX257" s="511" t="s">
        <v>622</v>
      </c>
      <c r="AY257" s="511" t="s">
        <v>623</v>
      </c>
    </row>
    <row r="258" spans="1:51" s="491" customFormat="1" ht="12" customHeight="1">
      <c r="A258" s="676"/>
      <c r="B258" s="679"/>
      <c r="C258" s="697"/>
      <c r="D258" s="685"/>
      <c r="E258" s="512"/>
      <c r="F258" s="689"/>
      <c r="G258" s="690"/>
      <c r="H258" s="513" t="s">
        <v>624</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694"/>
      <c r="AO258" s="666"/>
      <c r="AP258" s="670"/>
      <c r="AQ258" s="671"/>
      <c r="AR258" s="666"/>
      <c r="AS258" s="666"/>
      <c r="AT258" s="674"/>
      <c r="AU258" s="515" t="str">
        <f t="shared" ref="AU258" si="304">IFERROR(IF($D257="□",($AO257/$AK$6),($AO257/$AK$8)),"")</f>
        <v/>
      </c>
      <c r="AV258" s="515" t="str">
        <f t="shared" ref="AV258" si="305">IFERROR(IF($D257="□",($AN257/$AO$6),($AN257/$AO$8)),"")</f>
        <v/>
      </c>
      <c r="AX258" s="515" t="s">
        <v>774</v>
      </c>
      <c r="AY258" s="515" t="s">
        <v>774</v>
      </c>
    </row>
    <row r="259" spans="1:51" s="491" customFormat="1" ht="12" customHeight="1">
      <c r="A259" s="677"/>
      <c r="B259" s="680"/>
      <c r="C259" s="698"/>
      <c r="D259" s="686"/>
      <c r="E259" s="512"/>
      <c r="F259" s="691"/>
      <c r="G259" s="692"/>
      <c r="H259" s="516" t="s">
        <v>625</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695"/>
      <c r="AO259" s="667"/>
      <c r="AP259" s="672"/>
      <c r="AQ259" s="673"/>
      <c r="AR259" s="667"/>
      <c r="AS259" s="667"/>
      <c r="AT259" s="674"/>
      <c r="AU259" s="518"/>
      <c r="AV259" s="518"/>
      <c r="AX259" s="518"/>
      <c r="AY259" s="518"/>
    </row>
    <row r="260" spans="1:51" s="491" customFormat="1" ht="12" customHeight="1">
      <c r="A260" s="675">
        <v>80</v>
      </c>
      <c r="B260" s="678"/>
      <c r="C260" s="696"/>
      <c r="D260" s="684" t="s">
        <v>618</v>
      </c>
      <c r="E260" s="508"/>
      <c r="F260" s="687"/>
      <c r="G260" s="688"/>
      <c r="H260" s="509" t="s">
        <v>619</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693">
        <f t="shared" ref="AN260" si="306">IF(LEFT($AN$1,6)="共同生活援助",SUM(I261:AM261),SUM(I261:AM262))</f>
        <v>0</v>
      </c>
      <c r="AO260" s="665">
        <f>IF($AN$3="４週",AN260/4,AN260/(DAY(EOMONTH($I$21,0))/7))</f>
        <v>0</v>
      </c>
      <c r="AP260" s="668"/>
      <c r="AQ260" s="669"/>
      <c r="AR260" s="665" t="str">
        <f t="shared" ref="AR260" si="307">IF($AN$3="４週",AU261,AV261)</f>
        <v/>
      </c>
      <c r="AS260" s="665"/>
      <c r="AT260" s="674"/>
      <c r="AU260" s="511" t="s">
        <v>620</v>
      </c>
      <c r="AV260" s="511" t="s">
        <v>621</v>
      </c>
      <c r="AX260" s="511" t="s">
        <v>622</v>
      </c>
      <c r="AY260" s="511" t="s">
        <v>623</v>
      </c>
    </row>
    <row r="261" spans="1:51" s="491" customFormat="1" ht="12" customHeight="1">
      <c r="A261" s="676"/>
      <c r="B261" s="679"/>
      <c r="C261" s="697"/>
      <c r="D261" s="685"/>
      <c r="E261" s="512"/>
      <c r="F261" s="689"/>
      <c r="G261" s="690"/>
      <c r="H261" s="513" t="s">
        <v>624</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694"/>
      <c r="AO261" s="666"/>
      <c r="AP261" s="670"/>
      <c r="AQ261" s="671"/>
      <c r="AR261" s="666"/>
      <c r="AS261" s="666"/>
      <c r="AT261" s="674"/>
      <c r="AU261" s="515" t="str">
        <f t="shared" ref="AU261" si="308">IFERROR(IF($D260="□",($AO260/$AK$6),($AO260/$AK$8)),"")</f>
        <v/>
      </c>
      <c r="AV261" s="515" t="str">
        <f t="shared" ref="AV261" si="309">IFERROR(IF($D260="□",($AN260/$AO$6),($AN260/$AO$8)),"")</f>
        <v/>
      </c>
      <c r="AX261" s="515" t="s">
        <v>774</v>
      </c>
      <c r="AY261" s="515" t="s">
        <v>774</v>
      </c>
    </row>
    <row r="262" spans="1:51" s="491" customFormat="1" ht="12" customHeight="1">
      <c r="A262" s="677"/>
      <c r="B262" s="680"/>
      <c r="C262" s="698"/>
      <c r="D262" s="686"/>
      <c r="E262" s="512"/>
      <c r="F262" s="691"/>
      <c r="G262" s="692"/>
      <c r="H262" s="516" t="s">
        <v>625</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695"/>
      <c r="AO262" s="667"/>
      <c r="AP262" s="672"/>
      <c r="AQ262" s="673"/>
      <c r="AR262" s="667"/>
      <c r="AS262" s="667"/>
      <c r="AT262" s="674"/>
      <c r="AU262" s="518"/>
      <c r="AV262" s="518"/>
      <c r="AX262" s="518"/>
      <c r="AY262" s="518"/>
    </row>
    <row r="263" spans="1:51" s="491" customFormat="1" ht="12" customHeight="1">
      <c r="A263" s="675">
        <v>81</v>
      </c>
      <c r="B263" s="678"/>
      <c r="C263" s="696"/>
      <c r="D263" s="684" t="s">
        <v>618</v>
      </c>
      <c r="E263" s="508"/>
      <c r="F263" s="687"/>
      <c r="G263" s="688"/>
      <c r="H263" s="509" t="s">
        <v>619</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693">
        <f t="shared" ref="AN263" si="310">IF(LEFT($AN$1,6)="共同生活援助",SUM(I264:AM264),SUM(I264:AM265))</f>
        <v>0</v>
      </c>
      <c r="AO263" s="665">
        <f>IF($AN$3="４週",AN263/4,AN263/(DAY(EOMONTH($I$21,0))/7))</f>
        <v>0</v>
      </c>
      <c r="AP263" s="668"/>
      <c r="AQ263" s="669"/>
      <c r="AR263" s="665" t="str">
        <f t="shared" ref="AR263" si="311">IF($AN$3="４週",AU264,AV264)</f>
        <v/>
      </c>
      <c r="AS263" s="665"/>
      <c r="AT263" s="674"/>
      <c r="AU263" s="511" t="s">
        <v>620</v>
      </c>
      <c r="AV263" s="511" t="s">
        <v>621</v>
      </c>
      <c r="AX263" s="511" t="s">
        <v>622</v>
      </c>
      <c r="AY263" s="511" t="s">
        <v>623</v>
      </c>
    </row>
    <row r="264" spans="1:51" s="491" customFormat="1" ht="12" customHeight="1">
      <c r="A264" s="676"/>
      <c r="B264" s="679"/>
      <c r="C264" s="697"/>
      <c r="D264" s="685"/>
      <c r="E264" s="512"/>
      <c r="F264" s="689"/>
      <c r="G264" s="690"/>
      <c r="H264" s="513" t="s">
        <v>624</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694"/>
      <c r="AO264" s="666"/>
      <c r="AP264" s="670"/>
      <c r="AQ264" s="671"/>
      <c r="AR264" s="666"/>
      <c r="AS264" s="666"/>
      <c r="AT264" s="674"/>
      <c r="AU264" s="515" t="str">
        <f t="shared" ref="AU264" si="312">IFERROR(IF($D263="□",($AO263/$AK$6),($AO263/$AK$8)),"")</f>
        <v/>
      </c>
      <c r="AV264" s="515" t="str">
        <f t="shared" ref="AV264" si="313">IFERROR(IF($D263="□",($AN263/$AO$6),($AN263/$AO$8)),"")</f>
        <v/>
      </c>
      <c r="AX264" s="515" t="s">
        <v>774</v>
      </c>
      <c r="AY264" s="515" t="s">
        <v>774</v>
      </c>
    </row>
    <row r="265" spans="1:51" s="491" customFormat="1" ht="12" customHeight="1">
      <c r="A265" s="677"/>
      <c r="B265" s="680"/>
      <c r="C265" s="698"/>
      <c r="D265" s="686"/>
      <c r="E265" s="512"/>
      <c r="F265" s="691"/>
      <c r="G265" s="692"/>
      <c r="H265" s="516" t="s">
        <v>625</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695"/>
      <c r="AO265" s="667"/>
      <c r="AP265" s="672"/>
      <c r="AQ265" s="673"/>
      <c r="AR265" s="667"/>
      <c r="AS265" s="667"/>
      <c r="AT265" s="674"/>
      <c r="AU265" s="518"/>
      <c r="AV265" s="518"/>
      <c r="AX265" s="518"/>
      <c r="AY265" s="518"/>
    </row>
    <row r="266" spans="1:51" s="491" customFormat="1" ht="12" customHeight="1">
      <c r="A266" s="675">
        <v>82</v>
      </c>
      <c r="B266" s="678"/>
      <c r="C266" s="696"/>
      <c r="D266" s="684" t="s">
        <v>618</v>
      </c>
      <c r="E266" s="508"/>
      <c r="F266" s="687"/>
      <c r="G266" s="688"/>
      <c r="H266" s="509" t="s">
        <v>619</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693">
        <f t="shared" ref="AN266" si="314">IF(LEFT($AN$1,6)="共同生活援助",SUM(I267:AM267),SUM(I267:AM268))</f>
        <v>0</v>
      </c>
      <c r="AO266" s="665">
        <f>IF($AN$3="４週",AN266/4,AN266/(DAY(EOMONTH($I$21,0))/7))</f>
        <v>0</v>
      </c>
      <c r="AP266" s="668"/>
      <c r="AQ266" s="669"/>
      <c r="AR266" s="665" t="str">
        <f t="shared" ref="AR266" si="315">IF($AN$3="４週",AU267,AV267)</f>
        <v/>
      </c>
      <c r="AS266" s="665"/>
      <c r="AT266" s="674"/>
      <c r="AU266" s="511" t="s">
        <v>620</v>
      </c>
      <c r="AV266" s="511" t="s">
        <v>621</v>
      </c>
      <c r="AX266" s="511" t="s">
        <v>622</v>
      </c>
      <c r="AY266" s="511" t="s">
        <v>623</v>
      </c>
    </row>
    <row r="267" spans="1:51" s="491" customFormat="1" ht="12" customHeight="1">
      <c r="A267" s="676"/>
      <c r="B267" s="679"/>
      <c r="C267" s="697"/>
      <c r="D267" s="685"/>
      <c r="E267" s="512"/>
      <c r="F267" s="689"/>
      <c r="G267" s="690"/>
      <c r="H267" s="513" t="s">
        <v>624</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694"/>
      <c r="AO267" s="666"/>
      <c r="AP267" s="670"/>
      <c r="AQ267" s="671"/>
      <c r="AR267" s="666"/>
      <c r="AS267" s="666"/>
      <c r="AT267" s="674"/>
      <c r="AU267" s="515" t="str">
        <f t="shared" ref="AU267" si="316">IFERROR(IF($D266="□",($AO266/$AK$6),($AO266/$AK$8)),"")</f>
        <v/>
      </c>
      <c r="AV267" s="515" t="str">
        <f t="shared" ref="AV267" si="317">IFERROR(IF($D266="□",($AN266/$AO$6),($AN266/$AO$8)),"")</f>
        <v/>
      </c>
      <c r="AX267" s="515" t="s">
        <v>774</v>
      </c>
      <c r="AY267" s="515" t="s">
        <v>774</v>
      </c>
    </row>
    <row r="268" spans="1:51" s="491" customFormat="1" ht="12" customHeight="1">
      <c r="A268" s="677"/>
      <c r="B268" s="680"/>
      <c r="C268" s="698"/>
      <c r="D268" s="686"/>
      <c r="E268" s="512"/>
      <c r="F268" s="691"/>
      <c r="G268" s="692"/>
      <c r="H268" s="516" t="s">
        <v>625</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695"/>
      <c r="AO268" s="667"/>
      <c r="AP268" s="672"/>
      <c r="AQ268" s="673"/>
      <c r="AR268" s="667"/>
      <c r="AS268" s="667"/>
      <c r="AT268" s="674"/>
      <c r="AU268" s="518"/>
      <c r="AV268" s="518"/>
      <c r="AX268" s="518"/>
      <c r="AY268" s="518"/>
    </row>
    <row r="269" spans="1:51" s="491" customFormat="1" ht="12" customHeight="1">
      <c r="A269" s="675">
        <v>83</v>
      </c>
      <c r="B269" s="678"/>
      <c r="C269" s="696"/>
      <c r="D269" s="684" t="s">
        <v>618</v>
      </c>
      <c r="E269" s="508"/>
      <c r="F269" s="687"/>
      <c r="G269" s="688"/>
      <c r="H269" s="509" t="s">
        <v>619</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693">
        <f t="shared" ref="AN269" si="318">IF(LEFT($AN$1,6)="共同生活援助",SUM(I270:AM270),SUM(I270:AM271))</f>
        <v>0</v>
      </c>
      <c r="AO269" s="665">
        <f>IF($AN$3="４週",AN269/4,AN269/(DAY(EOMONTH($I$21,0))/7))</f>
        <v>0</v>
      </c>
      <c r="AP269" s="668"/>
      <c r="AQ269" s="669"/>
      <c r="AR269" s="665" t="str">
        <f t="shared" ref="AR269" si="319">IF($AN$3="４週",AU270,AV270)</f>
        <v/>
      </c>
      <c r="AS269" s="665"/>
      <c r="AT269" s="674"/>
      <c r="AU269" s="511" t="s">
        <v>620</v>
      </c>
      <c r="AV269" s="511" t="s">
        <v>621</v>
      </c>
      <c r="AX269" s="511" t="s">
        <v>622</v>
      </c>
      <c r="AY269" s="511" t="s">
        <v>623</v>
      </c>
    </row>
    <row r="270" spans="1:51" s="491" customFormat="1" ht="12" customHeight="1">
      <c r="A270" s="676"/>
      <c r="B270" s="679"/>
      <c r="C270" s="697"/>
      <c r="D270" s="685"/>
      <c r="E270" s="512"/>
      <c r="F270" s="689"/>
      <c r="G270" s="690"/>
      <c r="H270" s="513" t="s">
        <v>624</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694"/>
      <c r="AO270" s="666"/>
      <c r="AP270" s="670"/>
      <c r="AQ270" s="671"/>
      <c r="AR270" s="666"/>
      <c r="AS270" s="666"/>
      <c r="AT270" s="674"/>
      <c r="AU270" s="515" t="str">
        <f t="shared" ref="AU270" si="320">IFERROR(IF($D269="□",($AO269/$AK$6),($AO269/$AK$8)),"")</f>
        <v/>
      </c>
      <c r="AV270" s="515" t="str">
        <f t="shared" ref="AV270" si="321">IFERROR(IF($D269="□",($AN269/$AO$6),($AN269/$AO$8)),"")</f>
        <v/>
      </c>
      <c r="AX270" s="515" t="s">
        <v>774</v>
      </c>
      <c r="AY270" s="515" t="s">
        <v>774</v>
      </c>
    </row>
    <row r="271" spans="1:51" s="491" customFormat="1" ht="12" customHeight="1">
      <c r="A271" s="677"/>
      <c r="B271" s="680"/>
      <c r="C271" s="698"/>
      <c r="D271" s="686"/>
      <c r="E271" s="512"/>
      <c r="F271" s="691"/>
      <c r="G271" s="692"/>
      <c r="H271" s="516" t="s">
        <v>625</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695"/>
      <c r="AO271" s="667"/>
      <c r="AP271" s="672"/>
      <c r="AQ271" s="673"/>
      <c r="AR271" s="667"/>
      <c r="AS271" s="667"/>
      <c r="AT271" s="674"/>
      <c r="AU271" s="518"/>
      <c r="AV271" s="518"/>
      <c r="AX271" s="518"/>
      <c r="AY271" s="518"/>
    </row>
    <row r="272" spans="1:51" s="491" customFormat="1" ht="12" customHeight="1">
      <c r="A272" s="675">
        <v>84</v>
      </c>
      <c r="B272" s="678"/>
      <c r="C272" s="696"/>
      <c r="D272" s="684" t="s">
        <v>618</v>
      </c>
      <c r="E272" s="508"/>
      <c r="F272" s="687"/>
      <c r="G272" s="688"/>
      <c r="H272" s="509" t="s">
        <v>619</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693">
        <f t="shared" ref="AN272" si="322">IF(LEFT($AN$1,6)="共同生活援助",SUM(I273:AM273),SUM(I273:AM274))</f>
        <v>0</v>
      </c>
      <c r="AO272" s="665">
        <f>IF($AN$3="４週",AN272/4,AN272/(DAY(EOMONTH($I$21,0))/7))</f>
        <v>0</v>
      </c>
      <c r="AP272" s="668"/>
      <c r="AQ272" s="669"/>
      <c r="AR272" s="665" t="str">
        <f t="shared" ref="AR272" si="323">IF($AN$3="４週",AU273,AV273)</f>
        <v/>
      </c>
      <c r="AS272" s="665"/>
      <c r="AT272" s="674"/>
      <c r="AU272" s="511" t="s">
        <v>620</v>
      </c>
      <c r="AV272" s="511" t="s">
        <v>621</v>
      </c>
      <c r="AX272" s="511" t="s">
        <v>622</v>
      </c>
      <c r="AY272" s="511" t="s">
        <v>623</v>
      </c>
    </row>
    <row r="273" spans="1:51" s="491" customFormat="1" ht="12" customHeight="1">
      <c r="A273" s="676"/>
      <c r="B273" s="679"/>
      <c r="C273" s="697"/>
      <c r="D273" s="685"/>
      <c r="E273" s="512"/>
      <c r="F273" s="689"/>
      <c r="G273" s="690"/>
      <c r="H273" s="513" t="s">
        <v>624</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694"/>
      <c r="AO273" s="666"/>
      <c r="AP273" s="670"/>
      <c r="AQ273" s="671"/>
      <c r="AR273" s="666"/>
      <c r="AS273" s="666"/>
      <c r="AT273" s="674"/>
      <c r="AU273" s="515" t="str">
        <f t="shared" ref="AU273" si="324">IFERROR(IF($D272="□",($AO272/$AK$6),($AO272/$AK$8)),"")</f>
        <v/>
      </c>
      <c r="AV273" s="515" t="str">
        <f t="shared" ref="AV273" si="325">IFERROR(IF($D272="□",($AN272/$AO$6),($AN272/$AO$8)),"")</f>
        <v/>
      </c>
      <c r="AX273" s="515" t="s">
        <v>774</v>
      </c>
      <c r="AY273" s="515" t="s">
        <v>774</v>
      </c>
    </row>
    <row r="274" spans="1:51" s="491" customFormat="1" ht="12" customHeight="1">
      <c r="A274" s="677"/>
      <c r="B274" s="680"/>
      <c r="C274" s="698"/>
      <c r="D274" s="686"/>
      <c r="E274" s="512"/>
      <c r="F274" s="691"/>
      <c r="G274" s="692"/>
      <c r="H274" s="516" t="s">
        <v>625</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695"/>
      <c r="AO274" s="667"/>
      <c r="AP274" s="672"/>
      <c r="AQ274" s="673"/>
      <c r="AR274" s="667"/>
      <c r="AS274" s="667"/>
      <c r="AT274" s="674"/>
      <c r="AU274" s="518"/>
      <c r="AV274" s="518"/>
      <c r="AX274" s="518"/>
      <c r="AY274" s="518"/>
    </row>
    <row r="275" spans="1:51" s="491" customFormat="1" ht="12" customHeight="1">
      <c r="A275" s="675">
        <v>85</v>
      </c>
      <c r="B275" s="678"/>
      <c r="C275" s="696"/>
      <c r="D275" s="684" t="s">
        <v>618</v>
      </c>
      <c r="E275" s="508"/>
      <c r="F275" s="687"/>
      <c r="G275" s="688"/>
      <c r="H275" s="509" t="s">
        <v>619</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693">
        <f t="shared" ref="AN275" si="326">IF(LEFT($AN$1,6)="共同生活援助",SUM(I276:AM276),SUM(I276:AM277))</f>
        <v>0</v>
      </c>
      <c r="AO275" s="665">
        <f>IF($AN$3="４週",AN275/4,AN275/(DAY(EOMONTH($I$21,0))/7))</f>
        <v>0</v>
      </c>
      <c r="AP275" s="668"/>
      <c r="AQ275" s="669"/>
      <c r="AR275" s="665" t="str">
        <f t="shared" ref="AR275" si="327">IF($AN$3="４週",AU276,AV276)</f>
        <v/>
      </c>
      <c r="AS275" s="665"/>
      <c r="AT275" s="674"/>
      <c r="AU275" s="511" t="s">
        <v>620</v>
      </c>
      <c r="AV275" s="511" t="s">
        <v>621</v>
      </c>
      <c r="AX275" s="511" t="s">
        <v>622</v>
      </c>
      <c r="AY275" s="511" t="s">
        <v>623</v>
      </c>
    </row>
    <row r="276" spans="1:51" s="491" customFormat="1" ht="12" customHeight="1">
      <c r="A276" s="676"/>
      <c r="B276" s="679"/>
      <c r="C276" s="697"/>
      <c r="D276" s="685"/>
      <c r="E276" s="512"/>
      <c r="F276" s="689"/>
      <c r="G276" s="690"/>
      <c r="H276" s="513" t="s">
        <v>624</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694"/>
      <c r="AO276" s="666"/>
      <c r="AP276" s="670"/>
      <c r="AQ276" s="671"/>
      <c r="AR276" s="666"/>
      <c r="AS276" s="666"/>
      <c r="AT276" s="674"/>
      <c r="AU276" s="515" t="str">
        <f t="shared" ref="AU276" si="328">IFERROR(IF($D275="□",($AO275/$AK$6),($AO275/$AK$8)),"")</f>
        <v/>
      </c>
      <c r="AV276" s="515" t="str">
        <f t="shared" ref="AV276" si="329">IFERROR(IF($D275="□",($AN275/$AO$6),($AN275/$AO$8)),"")</f>
        <v/>
      </c>
      <c r="AX276" s="515" t="s">
        <v>774</v>
      </c>
      <c r="AY276" s="515" t="s">
        <v>774</v>
      </c>
    </row>
    <row r="277" spans="1:51" s="491" customFormat="1" ht="12" customHeight="1">
      <c r="A277" s="677"/>
      <c r="B277" s="680"/>
      <c r="C277" s="698"/>
      <c r="D277" s="686"/>
      <c r="E277" s="512"/>
      <c r="F277" s="691"/>
      <c r="G277" s="692"/>
      <c r="H277" s="516" t="s">
        <v>625</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695"/>
      <c r="AO277" s="667"/>
      <c r="AP277" s="672"/>
      <c r="AQ277" s="673"/>
      <c r="AR277" s="667"/>
      <c r="AS277" s="667"/>
      <c r="AT277" s="674"/>
      <c r="AU277" s="518"/>
      <c r="AV277" s="518"/>
      <c r="AX277" s="518"/>
      <c r="AY277" s="518"/>
    </row>
    <row r="278" spans="1:51" s="491" customFormat="1" ht="12" customHeight="1">
      <c r="A278" s="675">
        <v>86</v>
      </c>
      <c r="B278" s="678"/>
      <c r="C278" s="696"/>
      <c r="D278" s="684" t="s">
        <v>618</v>
      </c>
      <c r="E278" s="508"/>
      <c r="F278" s="687"/>
      <c r="G278" s="688"/>
      <c r="H278" s="509" t="s">
        <v>619</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693">
        <f t="shared" ref="AN278" si="330">IF(LEFT($AN$1,6)="共同生活援助",SUM(I279:AM279),SUM(I279:AM280))</f>
        <v>0</v>
      </c>
      <c r="AO278" s="665">
        <f>IF($AN$3="４週",AN278/4,AN278/(DAY(EOMONTH($I$21,0))/7))</f>
        <v>0</v>
      </c>
      <c r="AP278" s="668"/>
      <c r="AQ278" s="669"/>
      <c r="AR278" s="665" t="str">
        <f t="shared" ref="AR278" si="331">IF($AN$3="４週",AU279,AV279)</f>
        <v/>
      </c>
      <c r="AS278" s="665"/>
      <c r="AT278" s="674"/>
      <c r="AU278" s="511" t="s">
        <v>620</v>
      </c>
      <c r="AV278" s="511" t="s">
        <v>621</v>
      </c>
      <c r="AX278" s="511" t="s">
        <v>622</v>
      </c>
      <c r="AY278" s="511" t="s">
        <v>623</v>
      </c>
    </row>
    <row r="279" spans="1:51" s="491" customFormat="1" ht="12" customHeight="1">
      <c r="A279" s="676"/>
      <c r="B279" s="679"/>
      <c r="C279" s="697"/>
      <c r="D279" s="685"/>
      <c r="E279" s="512"/>
      <c r="F279" s="689"/>
      <c r="G279" s="690"/>
      <c r="H279" s="513" t="s">
        <v>624</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694"/>
      <c r="AO279" s="666"/>
      <c r="AP279" s="670"/>
      <c r="AQ279" s="671"/>
      <c r="AR279" s="666"/>
      <c r="AS279" s="666"/>
      <c r="AT279" s="674"/>
      <c r="AU279" s="515" t="str">
        <f t="shared" ref="AU279" si="332">IFERROR(IF($D278="□",($AO278/$AK$6),($AO278/$AK$8)),"")</f>
        <v/>
      </c>
      <c r="AV279" s="515" t="str">
        <f t="shared" ref="AV279" si="333">IFERROR(IF($D278="□",($AN278/$AO$6),($AN278/$AO$8)),"")</f>
        <v/>
      </c>
      <c r="AX279" s="515" t="s">
        <v>774</v>
      </c>
      <c r="AY279" s="515" t="s">
        <v>774</v>
      </c>
    </row>
    <row r="280" spans="1:51" s="491" customFormat="1" ht="12" customHeight="1">
      <c r="A280" s="677"/>
      <c r="B280" s="680"/>
      <c r="C280" s="698"/>
      <c r="D280" s="686"/>
      <c r="E280" s="512"/>
      <c r="F280" s="691"/>
      <c r="G280" s="692"/>
      <c r="H280" s="516" t="s">
        <v>625</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695"/>
      <c r="AO280" s="667"/>
      <c r="AP280" s="672"/>
      <c r="AQ280" s="673"/>
      <c r="AR280" s="667"/>
      <c r="AS280" s="667"/>
      <c r="AT280" s="674"/>
      <c r="AU280" s="518"/>
      <c r="AV280" s="518"/>
      <c r="AX280" s="518"/>
      <c r="AY280" s="518"/>
    </row>
    <row r="281" spans="1:51" s="491" customFormat="1" ht="12" customHeight="1">
      <c r="A281" s="675">
        <v>87</v>
      </c>
      <c r="B281" s="678"/>
      <c r="C281" s="696"/>
      <c r="D281" s="684" t="s">
        <v>618</v>
      </c>
      <c r="E281" s="508"/>
      <c r="F281" s="687"/>
      <c r="G281" s="688"/>
      <c r="H281" s="509" t="s">
        <v>619</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693">
        <f t="shared" ref="AN281" si="334">IF(LEFT($AN$1,6)="共同生活援助",SUM(I282:AM282),SUM(I282:AM283))</f>
        <v>0</v>
      </c>
      <c r="AO281" s="665">
        <f>IF($AN$3="４週",AN281/4,AN281/(DAY(EOMONTH($I$21,0))/7))</f>
        <v>0</v>
      </c>
      <c r="AP281" s="668"/>
      <c r="AQ281" s="669"/>
      <c r="AR281" s="665" t="str">
        <f t="shared" ref="AR281" si="335">IF($AN$3="４週",AU282,AV282)</f>
        <v/>
      </c>
      <c r="AS281" s="665"/>
      <c r="AT281" s="674"/>
      <c r="AU281" s="511" t="s">
        <v>620</v>
      </c>
      <c r="AV281" s="511" t="s">
        <v>621</v>
      </c>
      <c r="AX281" s="511" t="s">
        <v>622</v>
      </c>
      <c r="AY281" s="511" t="s">
        <v>623</v>
      </c>
    </row>
    <row r="282" spans="1:51" s="491" customFormat="1" ht="12" customHeight="1">
      <c r="A282" s="676"/>
      <c r="B282" s="679"/>
      <c r="C282" s="697"/>
      <c r="D282" s="685"/>
      <c r="E282" s="512"/>
      <c r="F282" s="689"/>
      <c r="G282" s="690"/>
      <c r="H282" s="513" t="s">
        <v>624</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694"/>
      <c r="AO282" s="666"/>
      <c r="AP282" s="670"/>
      <c r="AQ282" s="671"/>
      <c r="AR282" s="666"/>
      <c r="AS282" s="666"/>
      <c r="AT282" s="674"/>
      <c r="AU282" s="515" t="str">
        <f t="shared" ref="AU282" si="336">IFERROR(IF($D281="□",($AO281/$AK$6),($AO281/$AK$8)),"")</f>
        <v/>
      </c>
      <c r="AV282" s="515" t="str">
        <f t="shared" ref="AV282" si="337">IFERROR(IF($D281="□",($AN281/$AO$6),($AN281/$AO$8)),"")</f>
        <v/>
      </c>
      <c r="AX282" s="515" t="s">
        <v>774</v>
      </c>
      <c r="AY282" s="515" t="s">
        <v>774</v>
      </c>
    </row>
    <row r="283" spans="1:51" s="491" customFormat="1" ht="12" customHeight="1">
      <c r="A283" s="677"/>
      <c r="B283" s="680"/>
      <c r="C283" s="698"/>
      <c r="D283" s="686"/>
      <c r="E283" s="512"/>
      <c r="F283" s="691"/>
      <c r="G283" s="692"/>
      <c r="H283" s="516" t="s">
        <v>625</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695"/>
      <c r="AO283" s="667"/>
      <c r="AP283" s="672"/>
      <c r="AQ283" s="673"/>
      <c r="AR283" s="667"/>
      <c r="AS283" s="667"/>
      <c r="AT283" s="674"/>
      <c r="AU283" s="518"/>
      <c r="AV283" s="518"/>
      <c r="AX283" s="518"/>
      <c r="AY283" s="518"/>
    </row>
    <row r="284" spans="1:51" s="491" customFormat="1" ht="12" customHeight="1">
      <c r="A284" s="675">
        <v>88</v>
      </c>
      <c r="B284" s="678"/>
      <c r="C284" s="681"/>
      <c r="D284" s="684" t="s">
        <v>618</v>
      </c>
      <c r="E284" s="508"/>
      <c r="F284" s="687"/>
      <c r="G284" s="688"/>
      <c r="H284" s="509" t="s">
        <v>619</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693">
        <f t="shared" ref="AN284" si="338">IF(LEFT($AN$1,6)="共同生活援助",SUM(I285:AM285),SUM(I285:AM286))</f>
        <v>0</v>
      </c>
      <c r="AO284" s="665">
        <f>IF($AN$3="４週",AN284/4,AN284/(DAY(EOMONTH($I$21,0))/7))</f>
        <v>0</v>
      </c>
      <c r="AP284" s="668"/>
      <c r="AQ284" s="669"/>
      <c r="AR284" s="665" t="str">
        <f t="shared" ref="AR284" si="339">IF($AN$3="４週",AU285,AV285)</f>
        <v/>
      </c>
      <c r="AS284" s="665"/>
      <c r="AT284" s="674"/>
      <c r="AU284" s="511" t="s">
        <v>620</v>
      </c>
      <c r="AV284" s="511" t="s">
        <v>621</v>
      </c>
      <c r="AX284" s="511" t="s">
        <v>622</v>
      </c>
      <c r="AY284" s="511" t="s">
        <v>623</v>
      </c>
    </row>
    <row r="285" spans="1:51" s="491" customFormat="1" ht="12" customHeight="1">
      <c r="A285" s="676"/>
      <c r="B285" s="679"/>
      <c r="C285" s="682"/>
      <c r="D285" s="685"/>
      <c r="E285" s="512"/>
      <c r="F285" s="689"/>
      <c r="G285" s="690"/>
      <c r="H285" s="513" t="s">
        <v>624</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694"/>
      <c r="AO285" s="666"/>
      <c r="AP285" s="670"/>
      <c r="AQ285" s="671"/>
      <c r="AR285" s="666"/>
      <c r="AS285" s="666"/>
      <c r="AT285" s="674"/>
      <c r="AU285" s="515" t="str">
        <f t="shared" ref="AU285" si="340">IFERROR(IF($D284="□",($AO284/$AK$6),($AO284/$AK$8)),"")</f>
        <v/>
      </c>
      <c r="AV285" s="515" t="str">
        <f t="shared" ref="AV285" si="341">IFERROR(IF($D284="□",($AN284/$AO$6),($AN284/$AO$8)),"")</f>
        <v/>
      </c>
      <c r="AX285" s="515" t="s">
        <v>774</v>
      </c>
      <c r="AY285" s="515" t="s">
        <v>774</v>
      </c>
    </row>
    <row r="286" spans="1:51" s="491" customFormat="1" ht="12" customHeight="1">
      <c r="A286" s="677"/>
      <c r="B286" s="680"/>
      <c r="C286" s="683"/>
      <c r="D286" s="686"/>
      <c r="E286" s="512"/>
      <c r="F286" s="691"/>
      <c r="G286" s="692"/>
      <c r="H286" s="516" t="s">
        <v>625</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695"/>
      <c r="AO286" s="667"/>
      <c r="AP286" s="672"/>
      <c r="AQ286" s="673"/>
      <c r="AR286" s="667"/>
      <c r="AS286" s="667"/>
      <c r="AT286" s="674"/>
      <c r="AU286" s="518"/>
      <c r="AV286" s="518"/>
      <c r="AX286" s="518"/>
      <c r="AY286" s="518"/>
    </row>
    <row r="287" spans="1:51" s="491" customFormat="1" ht="12" customHeight="1">
      <c r="A287" s="675">
        <v>89</v>
      </c>
      <c r="B287" s="678"/>
      <c r="C287" s="696"/>
      <c r="D287" s="684" t="s">
        <v>618</v>
      </c>
      <c r="E287" s="508"/>
      <c r="F287" s="687"/>
      <c r="G287" s="688"/>
      <c r="H287" s="509" t="s">
        <v>619</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693">
        <f t="shared" ref="AN287" si="342">IF(LEFT($AN$1,6)="共同生活援助",SUM(I288:AM288),SUM(I288:AM289))</f>
        <v>0</v>
      </c>
      <c r="AO287" s="665">
        <f>IF($AN$3="４週",AN287/4,AN287/(DAY(EOMONTH($I$21,0))/7))</f>
        <v>0</v>
      </c>
      <c r="AP287" s="668"/>
      <c r="AQ287" s="669"/>
      <c r="AR287" s="665" t="str">
        <f t="shared" ref="AR287" si="343">IF($AN$3="４週",AU288,AV288)</f>
        <v/>
      </c>
      <c r="AS287" s="665"/>
      <c r="AT287" s="674"/>
      <c r="AU287" s="511" t="s">
        <v>620</v>
      </c>
      <c r="AV287" s="511" t="s">
        <v>621</v>
      </c>
      <c r="AX287" s="511" t="s">
        <v>622</v>
      </c>
      <c r="AY287" s="511" t="s">
        <v>623</v>
      </c>
    </row>
    <row r="288" spans="1:51" s="491" customFormat="1" ht="12" customHeight="1">
      <c r="A288" s="676"/>
      <c r="B288" s="679"/>
      <c r="C288" s="697"/>
      <c r="D288" s="685"/>
      <c r="E288" s="512"/>
      <c r="F288" s="689"/>
      <c r="G288" s="690"/>
      <c r="H288" s="513" t="s">
        <v>624</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694"/>
      <c r="AO288" s="666"/>
      <c r="AP288" s="670"/>
      <c r="AQ288" s="671"/>
      <c r="AR288" s="666"/>
      <c r="AS288" s="666"/>
      <c r="AT288" s="674"/>
      <c r="AU288" s="515" t="str">
        <f t="shared" ref="AU288" si="344">IFERROR(IF($D287="□",($AO287/$AK$6),($AO287/$AK$8)),"")</f>
        <v/>
      </c>
      <c r="AV288" s="515" t="str">
        <f t="shared" ref="AV288" si="345">IFERROR(IF($D287="□",($AN287/$AO$6),($AN287/$AO$8)),"")</f>
        <v/>
      </c>
      <c r="AX288" s="515" t="s">
        <v>774</v>
      </c>
      <c r="AY288" s="515" t="s">
        <v>774</v>
      </c>
    </row>
    <row r="289" spans="1:51" s="491" customFormat="1" ht="12" customHeight="1">
      <c r="A289" s="677"/>
      <c r="B289" s="680"/>
      <c r="C289" s="698"/>
      <c r="D289" s="686"/>
      <c r="E289" s="512"/>
      <c r="F289" s="691"/>
      <c r="G289" s="692"/>
      <c r="H289" s="516" t="s">
        <v>625</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695"/>
      <c r="AO289" s="667"/>
      <c r="AP289" s="672"/>
      <c r="AQ289" s="673"/>
      <c r="AR289" s="667"/>
      <c r="AS289" s="667"/>
      <c r="AT289" s="674"/>
      <c r="AU289" s="518"/>
      <c r="AV289" s="518"/>
      <c r="AX289" s="518"/>
      <c r="AY289" s="518"/>
    </row>
    <row r="290" spans="1:51" s="491" customFormat="1" ht="12" customHeight="1">
      <c r="A290" s="675">
        <v>90</v>
      </c>
      <c r="B290" s="678"/>
      <c r="C290" s="696"/>
      <c r="D290" s="684" t="s">
        <v>618</v>
      </c>
      <c r="E290" s="508"/>
      <c r="F290" s="687"/>
      <c r="G290" s="688"/>
      <c r="H290" s="509" t="s">
        <v>619</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693">
        <f t="shared" ref="AN290" si="346">IF(LEFT($AN$1,6)="共同生活援助",SUM(I291:AM291),SUM(I291:AM292))</f>
        <v>0</v>
      </c>
      <c r="AO290" s="665">
        <f>IF($AN$3="４週",AN290/4,AN290/(DAY(EOMONTH($I$21,0))/7))</f>
        <v>0</v>
      </c>
      <c r="AP290" s="668"/>
      <c r="AQ290" s="669"/>
      <c r="AR290" s="665" t="str">
        <f t="shared" ref="AR290" si="347">IF($AN$3="４週",AU291,AV291)</f>
        <v/>
      </c>
      <c r="AS290" s="665"/>
      <c r="AT290" s="674"/>
      <c r="AU290" s="511" t="s">
        <v>620</v>
      </c>
      <c r="AV290" s="511" t="s">
        <v>621</v>
      </c>
      <c r="AX290" s="511" t="s">
        <v>622</v>
      </c>
      <c r="AY290" s="511" t="s">
        <v>623</v>
      </c>
    </row>
    <row r="291" spans="1:51" s="491" customFormat="1" ht="12" customHeight="1">
      <c r="A291" s="676"/>
      <c r="B291" s="679"/>
      <c r="C291" s="697"/>
      <c r="D291" s="685"/>
      <c r="E291" s="512"/>
      <c r="F291" s="689"/>
      <c r="G291" s="690"/>
      <c r="H291" s="513" t="s">
        <v>624</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694"/>
      <c r="AO291" s="666"/>
      <c r="AP291" s="670"/>
      <c r="AQ291" s="671"/>
      <c r="AR291" s="666"/>
      <c r="AS291" s="666"/>
      <c r="AT291" s="674"/>
      <c r="AU291" s="515" t="str">
        <f t="shared" ref="AU291" si="348">IFERROR(IF($D290="□",($AO290/$AK$6),($AO290/$AK$8)),"")</f>
        <v/>
      </c>
      <c r="AV291" s="515" t="str">
        <f t="shared" ref="AV291" si="349">IFERROR(IF($D290="□",($AN290/$AO$6),($AN290/$AO$8)),"")</f>
        <v/>
      </c>
      <c r="AX291" s="515" t="s">
        <v>774</v>
      </c>
      <c r="AY291" s="515" t="s">
        <v>774</v>
      </c>
    </row>
    <row r="292" spans="1:51" s="491" customFormat="1" ht="12" customHeight="1">
      <c r="A292" s="677"/>
      <c r="B292" s="680"/>
      <c r="C292" s="698"/>
      <c r="D292" s="686"/>
      <c r="E292" s="512"/>
      <c r="F292" s="691"/>
      <c r="G292" s="692"/>
      <c r="H292" s="516" t="s">
        <v>625</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695"/>
      <c r="AO292" s="667"/>
      <c r="AP292" s="672"/>
      <c r="AQ292" s="673"/>
      <c r="AR292" s="667"/>
      <c r="AS292" s="667"/>
      <c r="AT292" s="674"/>
      <c r="AU292" s="518"/>
      <c r="AV292" s="518"/>
      <c r="AX292" s="518"/>
      <c r="AY292" s="518"/>
    </row>
    <row r="293" spans="1:51" s="491" customFormat="1" ht="12" customHeight="1">
      <c r="A293" s="675">
        <v>91</v>
      </c>
      <c r="B293" s="678"/>
      <c r="C293" s="696"/>
      <c r="D293" s="684" t="s">
        <v>618</v>
      </c>
      <c r="E293" s="508"/>
      <c r="F293" s="687"/>
      <c r="G293" s="688"/>
      <c r="H293" s="509" t="s">
        <v>619</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693">
        <f t="shared" ref="AN293" si="350">IF(LEFT($AN$1,6)="共同生活援助",SUM(I294:AM294),SUM(I294:AM295))</f>
        <v>0</v>
      </c>
      <c r="AO293" s="665">
        <f>IF($AN$3="４週",AN293/4,AN293/(DAY(EOMONTH($I$21,0))/7))</f>
        <v>0</v>
      </c>
      <c r="AP293" s="668"/>
      <c r="AQ293" s="669"/>
      <c r="AR293" s="665" t="str">
        <f t="shared" ref="AR293" si="351">IF($AN$3="４週",AU294,AV294)</f>
        <v/>
      </c>
      <c r="AS293" s="665"/>
      <c r="AT293" s="674"/>
      <c r="AU293" s="511" t="s">
        <v>620</v>
      </c>
      <c r="AV293" s="511" t="s">
        <v>621</v>
      </c>
      <c r="AX293" s="511" t="s">
        <v>622</v>
      </c>
      <c r="AY293" s="511" t="s">
        <v>623</v>
      </c>
    </row>
    <row r="294" spans="1:51" s="491" customFormat="1" ht="12" customHeight="1">
      <c r="A294" s="676"/>
      <c r="B294" s="679"/>
      <c r="C294" s="697"/>
      <c r="D294" s="685"/>
      <c r="E294" s="512"/>
      <c r="F294" s="689"/>
      <c r="G294" s="690"/>
      <c r="H294" s="513" t="s">
        <v>624</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694"/>
      <c r="AO294" s="666"/>
      <c r="AP294" s="670"/>
      <c r="AQ294" s="671"/>
      <c r="AR294" s="666"/>
      <c r="AS294" s="666"/>
      <c r="AT294" s="674"/>
      <c r="AU294" s="515" t="str">
        <f t="shared" ref="AU294" si="352">IFERROR(IF($D293="□",($AO293/$AK$6),($AO293/$AK$8)),"")</f>
        <v/>
      </c>
      <c r="AV294" s="515" t="str">
        <f t="shared" ref="AV294" si="353">IFERROR(IF($D293="□",($AN293/$AO$6),($AN293/$AO$8)),"")</f>
        <v/>
      </c>
      <c r="AX294" s="515" t="s">
        <v>774</v>
      </c>
      <c r="AY294" s="515" t="s">
        <v>774</v>
      </c>
    </row>
    <row r="295" spans="1:51" s="491" customFormat="1" ht="12" customHeight="1">
      <c r="A295" s="677"/>
      <c r="B295" s="680"/>
      <c r="C295" s="698"/>
      <c r="D295" s="686"/>
      <c r="E295" s="512"/>
      <c r="F295" s="691"/>
      <c r="G295" s="692"/>
      <c r="H295" s="516" t="s">
        <v>625</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695"/>
      <c r="AO295" s="667"/>
      <c r="AP295" s="672"/>
      <c r="AQ295" s="673"/>
      <c r="AR295" s="667"/>
      <c r="AS295" s="667"/>
      <c r="AT295" s="674"/>
      <c r="AU295" s="518"/>
      <c r="AV295" s="518"/>
      <c r="AX295" s="518"/>
      <c r="AY295" s="518"/>
    </row>
    <row r="296" spans="1:51" s="491" customFormat="1" ht="12" customHeight="1">
      <c r="A296" s="675">
        <v>92</v>
      </c>
      <c r="B296" s="678"/>
      <c r="C296" s="696"/>
      <c r="D296" s="684" t="s">
        <v>618</v>
      </c>
      <c r="E296" s="508"/>
      <c r="F296" s="687"/>
      <c r="G296" s="688"/>
      <c r="H296" s="509" t="s">
        <v>619</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693">
        <f t="shared" ref="AN296" si="354">IF(LEFT($AN$1,6)="共同生活援助",SUM(I297:AM297),SUM(I297:AM298))</f>
        <v>0</v>
      </c>
      <c r="AO296" s="665">
        <f>IF($AN$3="４週",AN296/4,AN296/(DAY(EOMONTH($I$21,0))/7))</f>
        <v>0</v>
      </c>
      <c r="AP296" s="668"/>
      <c r="AQ296" s="669"/>
      <c r="AR296" s="665" t="str">
        <f t="shared" ref="AR296" si="355">IF($AN$3="４週",AU297,AV297)</f>
        <v/>
      </c>
      <c r="AS296" s="665"/>
      <c r="AT296" s="674"/>
      <c r="AU296" s="511" t="s">
        <v>620</v>
      </c>
      <c r="AV296" s="511" t="s">
        <v>621</v>
      </c>
      <c r="AX296" s="511" t="s">
        <v>622</v>
      </c>
      <c r="AY296" s="511" t="s">
        <v>623</v>
      </c>
    </row>
    <row r="297" spans="1:51" s="491" customFormat="1" ht="12" customHeight="1">
      <c r="A297" s="676"/>
      <c r="B297" s="679"/>
      <c r="C297" s="697"/>
      <c r="D297" s="685"/>
      <c r="E297" s="512"/>
      <c r="F297" s="689"/>
      <c r="G297" s="690"/>
      <c r="H297" s="513" t="s">
        <v>624</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694"/>
      <c r="AO297" s="666"/>
      <c r="AP297" s="670"/>
      <c r="AQ297" s="671"/>
      <c r="AR297" s="666"/>
      <c r="AS297" s="666"/>
      <c r="AT297" s="674"/>
      <c r="AU297" s="515" t="str">
        <f t="shared" ref="AU297" si="356">IFERROR(IF($D296="□",($AO296/$AK$6),($AO296/$AK$8)),"")</f>
        <v/>
      </c>
      <c r="AV297" s="515" t="str">
        <f t="shared" ref="AV297" si="357">IFERROR(IF($D296="□",($AN296/$AO$6),($AN296/$AO$8)),"")</f>
        <v/>
      </c>
      <c r="AX297" s="515" t="s">
        <v>774</v>
      </c>
      <c r="AY297" s="515" t="s">
        <v>774</v>
      </c>
    </row>
    <row r="298" spans="1:51" s="491" customFormat="1" ht="12" customHeight="1">
      <c r="A298" s="677"/>
      <c r="B298" s="680"/>
      <c r="C298" s="698"/>
      <c r="D298" s="686"/>
      <c r="E298" s="512"/>
      <c r="F298" s="691"/>
      <c r="G298" s="692"/>
      <c r="H298" s="516" t="s">
        <v>625</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695"/>
      <c r="AO298" s="667"/>
      <c r="AP298" s="672"/>
      <c r="AQ298" s="673"/>
      <c r="AR298" s="667"/>
      <c r="AS298" s="667"/>
      <c r="AT298" s="674"/>
      <c r="AU298" s="518"/>
      <c r="AV298" s="518"/>
      <c r="AX298" s="518"/>
      <c r="AY298" s="518"/>
    </row>
    <row r="299" spans="1:51" s="491" customFormat="1" ht="12" customHeight="1">
      <c r="A299" s="675">
        <v>93</v>
      </c>
      <c r="B299" s="678"/>
      <c r="C299" s="696"/>
      <c r="D299" s="684" t="s">
        <v>618</v>
      </c>
      <c r="E299" s="508"/>
      <c r="F299" s="687"/>
      <c r="G299" s="688"/>
      <c r="H299" s="509" t="s">
        <v>619</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693">
        <f t="shared" ref="AN299" si="358">IF(LEFT($AN$1,6)="共同生活援助",SUM(I300:AM300),SUM(I300:AM301))</f>
        <v>0</v>
      </c>
      <c r="AO299" s="665">
        <f>IF($AN$3="４週",AN299/4,AN299/(DAY(EOMONTH($I$21,0))/7))</f>
        <v>0</v>
      </c>
      <c r="AP299" s="668"/>
      <c r="AQ299" s="669"/>
      <c r="AR299" s="665" t="str">
        <f t="shared" ref="AR299" si="359">IF($AN$3="４週",AU300,AV300)</f>
        <v/>
      </c>
      <c r="AS299" s="665"/>
      <c r="AT299" s="674"/>
      <c r="AU299" s="511" t="s">
        <v>620</v>
      </c>
      <c r="AV299" s="511" t="s">
        <v>621</v>
      </c>
      <c r="AX299" s="511" t="s">
        <v>622</v>
      </c>
      <c r="AY299" s="511" t="s">
        <v>623</v>
      </c>
    </row>
    <row r="300" spans="1:51" s="491" customFormat="1" ht="12" customHeight="1">
      <c r="A300" s="676"/>
      <c r="B300" s="679"/>
      <c r="C300" s="697"/>
      <c r="D300" s="685"/>
      <c r="E300" s="512"/>
      <c r="F300" s="689"/>
      <c r="G300" s="690"/>
      <c r="H300" s="513" t="s">
        <v>624</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694"/>
      <c r="AO300" s="666"/>
      <c r="AP300" s="670"/>
      <c r="AQ300" s="671"/>
      <c r="AR300" s="666"/>
      <c r="AS300" s="666"/>
      <c r="AT300" s="674"/>
      <c r="AU300" s="515" t="str">
        <f t="shared" ref="AU300" si="360">IFERROR(IF($D299="□",($AO299/$AK$6),($AO299/$AK$8)),"")</f>
        <v/>
      </c>
      <c r="AV300" s="515" t="str">
        <f t="shared" ref="AV300" si="361">IFERROR(IF($D299="□",($AN299/$AO$6),($AN299/$AO$8)),"")</f>
        <v/>
      </c>
      <c r="AX300" s="515" t="s">
        <v>774</v>
      </c>
      <c r="AY300" s="515" t="s">
        <v>774</v>
      </c>
    </row>
    <row r="301" spans="1:51" s="491" customFormat="1" ht="12" customHeight="1">
      <c r="A301" s="677"/>
      <c r="B301" s="680"/>
      <c r="C301" s="698"/>
      <c r="D301" s="686"/>
      <c r="E301" s="512"/>
      <c r="F301" s="691"/>
      <c r="G301" s="692"/>
      <c r="H301" s="516" t="s">
        <v>625</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695"/>
      <c r="AO301" s="667"/>
      <c r="AP301" s="672"/>
      <c r="AQ301" s="673"/>
      <c r="AR301" s="667"/>
      <c r="AS301" s="667"/>
      <c r="AT301" s="674"/>
      <c r="AU301" s="518"/>
      <c r="AV301" s="518"/>
      <c r="AX301" s="518"/>
      <c r="AY301" s="518"/>
    </row>
    <row r="302" spans="1:51" s="491" customFormat="1" ht="12" customHeight="1">
      <c r="A302" s="675">
        <v>94</v>
      </c>
      <c r="B302" s="678"/>
      <c r="C302" s="696"/>
      <c r="D302" s="684" t="s">
        <v>618</v>
      </c>
      <c r="E302" s="508"/>
      <c r="F302" s="687"/>
      <c r="G302" s="688"/>
      <c r="H302" s="509" t="s">
        <v>619</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693">
        <f t="shared" ref="AN302" si="362">IF(LEFT($AN$1,6)="共同生活援助",SUM(I303:AM303),SUM(I303:AM304))</f>
        <v>0</v>
      </c>
      <c r="AO302" s="665">
        <f>IF($AN$3="４週",AN302/4,AN302/(DAY(EOMONTH($I$21,0))/7))</f>
        <v>0</v>
      </c>
      <c r="AP302" s="668"/>
      <c r="AQ302" s="669"/>
      <c r="AR302" s="665" t="str">
        <f t="shared" ref="AR302" si="363">IF($AN$3="４週",AU303,AV303)</f>
        <v/>
      </c>
      <c r="AS302" s="665"/>
      <c r="AT302" s="674"/>
      <c r="AU302" s="511" t="s">
        <v>620</v>
      </c>
      <c r="AV302" s="511" t="s">
        <v>621</v>
      </c>
      <c r="AX302" s="511" t="s">
        <v>622</v>
      </c>
      <c r="AY302" s="511" t="s">
        <v>623</v>
      </c>
    </row>
    <row r="303" spans="1:51" s="491" customFormat="1" ht="12" customHeight="1">
      <c r="A303" s="676"/>
      <c r="B303" s="679"/>
      <c r="C303" s="697"/>
      <c r="D303" s="685"/>
      <c r="E303" s="512"/>
      <c r="F303" s="689"/>
      <c r="G303" s="690"/>
      <c r="H303" s="513" t="s">
        <v>624</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694"/>
      <c r="AO303" s="666"/>
      <c r="AP303" s="670"/>
      <c r="AQ303" s="671"/>
      <c r="AR303" s="666"/>
      <c r="AS303" s="666"/>
      <c r="AT303" s="674"/>
      <c r="AU303" s="515" t="str">
        <f t="shared" ref="AU303" si="364">IFERROR(IF($D302="□",($AO302/$AK$6),($AO302/$AK$8)),"")</f>
        <v/>
      </c>
      <c r="AV303" s="515" t="str">
        <f t="shared" ref="AV303" si="365">IFERROR(IF($D302="□",($AN302/$AO$6),($AN302/$AO$8)),"")</f>
        <v/>
      </c>
      <c r="AX303" s="515" t="s">
        <v>774</v>
      </c>
      <c r="AY303" s="515" t="s">
        <v>774</v>
      </c>
    </row>
    <row r="304" spans="1:51" s="491" customFormat="1" ht="12" customHeight="1">
      <c r="A304" s="677"/>
      <c r="B304" s="680"/>
      <c r="C304" s="698"/>
      <c r="D304" s="686"/>
      <c r="E304" s="512"/>
      <c r="F304" s="691"/>
      <c r="G304" s="692"/>
      <c r="H304" s="516" t="s">
        <v>625</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695"/>
      <c r="AO304" s="667"/>
      <c r="AP304" s="672"/>
      <c r="AQ304" s="673"/>
      <c r="AR304" s="667"/>
      <c r="AS304" s="667"/>
      <c r="AT304" s="674"/>
      <c r="AU304" s="518"/>
      <c r="AV304" s="518"/>
      <c r="AX304" s="518"/>
      <c r="AY304" s="518"/>
    </row>
    <row r="305" spans="1:51" s="491" customFormat="1" ht="12" customHeight="1">
      <c r="A305" s="675">
        <v>95</v>
      </c>
      <c r="B305" s="678"/>
      <c r="C305" s="696"/>
      <c r="D305" s="684" t="s">
        <v>618</v>
      </c>
      <c r="E305" s="508"/>
      <c r="F305" s="687"/>
      <c r="G305" s="688"/>
      <c r="H305" s="509" t="s">
        <v>619</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693">
        <f t="shared" ref="AN305" si="366">IF(LEFT($AN$1,6)="共同生活援助",SUM(I306:AM306),SUM(I306:AM307))</f>
        <v>0</v>
      </c>
      <c r="AO305" s="665">
        <f>IF($AN$3="４週",AN305/4,AN305/(DAY(EOMONTH($I$21,0))/7))</f>
        <v>0</v>
      </c>
      <c r="AP305" s="668"/>
      <c r="AQ305" s="669"/>
      <c r="AR305" s="665" t="str">
        <f t="shared" ref="AR305" si="367">IF($AN$3="４週",AU306,AV306)</f>
        <v/>
      </c>
      <c r="AS305" s="665"/>
      <c r="AT305" s="674"/>
      <c r="AU305" s="511" t="s">
        <v>620</v>
      </c>
      <c r="AV305" s="511" t="s">
        <v>621</v>
      </c>
      <c r="AX305" s="511" t="s">
        <v>622</v>
      </c>
      <c r="AY305" s="511" t="s">
        <v>623</v>
      </c>
    </row>
    <row r="306" spans="1:51" s="491" customFormat="1" ht="12" customHeight="1">
      <c r="A306" s="676"/>
      <c r="B306" s="679"/>
      <c r="C306" s="697"/>
      <c r="D306" s="685"/>
      <c r="E306" s="512"/>
      <c r="F306" s="689"/>
      <c r="G306" s="690"/>
      <c r="H306" s="513" t="s">
        <v>624</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694"/>
      <c r="AO306" s="666"/>
      <c r="AP306" s="670"/>
      <c r="AQ306" s="671"/>
      <c r="AR306" s="666"/>
      <c r="AS306" s="666"/>
      <c r="AT306" s="674"/>
      <c r="AU306" s="515" t="str">
        <f t="shared" ref="AU306" si="368">IFERROR(IF($D305="□",($AO305/$AK$6),($AO305/$AK$8)),"")</f>
        <v/>
      </c>
      <c r="AV306" s="515" t="str">
        <f t="shared" ref="AV306" si="369">IFERROR(IF($D305="□",($AN305/$AO$6),($AN305/$AO$8)),"")</f>
        <v/>
      </c>
      <c r="AX306" s="515" t="s">
        <v>774</v>
      </c>
      <c r="AY306" s="515" t="s">
        <v>774</v>
      </c>
    </row>
    <row r="307" spans="1:51" s="491" customFormat="1" ht="12" customHeight="1">
      <c r="A307" s="677"/>
      <c r="B307" s="680"/>
      <c r="C307" s="698"/>
      <c r="D307" s="686"/>
      <c r="E307" s="512"/>
      <c r="F307" s="691"/>
      <c r="G307" s="692"/>
      <c r="H307" s="516" t="s">
        <v>625</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695"/>
      <c r="AO307" s="667"/>
      <c r="AP307" s="672"/>
      <c r="AQ307" s="673"/>
      <c r="AR307" s="667"/>
      <c r="AS307" s="667"/>
      <c r="AT307" s="674"/>
      <c r="AU307" s="518"/>
      <c r="AV307" s="518"/>
      <c r="AX307" s="518"/>
      <c r="AY307" s="518"/>
    </row>
    <row r="308" spans="1:51" s="491" customFormat="1" ht="12" customHeight="1">
      <c r="A308" s="675">
        <v>96</v>
      </c>
      <c r="B308" s="678"/>
      <c r="C308" s="696"/>
      <c r="D308" s="684" t="s">
        <v>618</v>
      </c>
      <c r="E308" s="508"/>
      <c r="F308" s="687"/>
      <c r="G308" s="688"/>
      <c r="H308" s="509" t="s">
        <v>619</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693">
        <f t="shared" ref="AN308" si="370">IF(LEFT($AN$1,6)="共同生活援助",SUM(I309:AM309),SUM(I309:AM310))</f>
        <v>0</v>
      </c>
      <c r="AO308" s="665">
        <f>IF($AN$3="４週",AN308/4,AN308/(DAY(EOMONTH($I$21,0))/7))</f>
        <v>0</v>
      </c>
      <c r="AP308" s="668"/>
      <c r="AQ308" s="669"/>
      <c r="AR308" s="665" t="str">
        <f t="shared" ref="AR308" si="371">IF($AN$3="４週",AU309,AV309)</f>
        <v/>
      </c>
      <c r="AS308" s="665"/>
      <c r="AT308" s="674"/>
      <c r="AU308" s="511" t="s">
        <v>620</v>
      </c>
      <c r="AV308" s="511" t="s">
        <v>621</v>
      </c>
      <c r="AX308" s="511" t="s">
        <v>622</v>
      </c>
      <c r="AY308" s="511" t="s">
        <v>623</v>
      </c>
    </row>
    <row r="309" spans="1:51" s="491" customFormat="1" ht="12" customHeight="1">
      <c r="A309" s="676"/>
      <c r="B309" s="679"/>
      <c r="C309" s="697"/>
      <c r="D309" s="685"/>
      <c r="E309" s="512"/>
      <c r="F309" s="689"/>
      <c r="G309" s="690"/>
      <c r="H309" s="513" t="s">
        <v>624</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694"/>
      <c r="AO309" s="666"/>
      <c r="AP309" s="670"/>
      <c r="AQ309" s="671"/>
      <c r="AR309" s="666"/>
      <c r="AS309" s="666"/>
      <c r="AT309" s="674"/>
      <c r="AU309" s="515" t="str">
        <f t="shared" ref="AU309" si="372">IFERROR(IF($D308="□",($AO308/$AK$6),($AO308/$AK$8)),"")</f>
        <v/>
      </c>
      <c r="AV309" s="515" t="str">
        <f t="shared" ref="AV309" si="373">IFERROR(IF($D308="□",($AN308/$AO$6),($AN308/$AO$8)),"")</f>
        <v/>
      </c>
      <c r="AX309" s="515" t="s">
        <v>774</v>
      </c>
      <c r="AY309" s="515" t="s">
        <v>774</v>
      </c>
    </row>
    <row r="310" spans="1:51" s="491" customFormat="1" ht="12" customHeight="1">
      <c r="A310" s="677"/>
      <c r="B310" s="680"/>
      <c r="C310" s="698"/>
      <c r="D310" s="686"/>
      <c r="E310" s="512"/>
      <c r="F310" s="691"/>
      <c r="G310" s="692"/>
      <c r="H310" s="516" t="s">
        <v>625</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695"/>
      <c r="AO310" s="667"/>
      <c r="AP310" s="672"/>
      <c r="AQ310" s="673"/>
      <c r="AR310" s="667"/>
      <c r="AS310" s="667"/>
      <c r="AT310" s="674"/>
      <c r="AU310" s="518"/>
      <c r="AV310" s="518"/>
      <c r="AX310" s="518"/>
      <c r="AY310" s="518"/>
    </row>
    <row r="311" spans="1:51" s="491" customFormat="1" ht="12" customHeight="1">
      <c r="A311" s="675">
        <v>97</v>
      </c>
      <c r="B311" s="678"/>
      <c r="C311" s="696"/>
      <c r="D311" s="684" t="s">
        <v>618</v>
      </c>
      <c r="E311" s="508"/>
      <c r="F311" s="687"/>
      <c r="G311" s="688"/>
      <c r="H311" s="509" t="s">
        <v>619</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693">
        <f t="shared" ref="AN311" si="374">IF(LEFT($AN$1,6)="共同生活援助",SUM(I312:AM312),SUM(I312:AM313))</f>
        <v>0</v>
      </c>
      <c r="AO311" s="665">
        <f>IF($AN$3="４週",AN311/4,AN311/(DAY(EOMONTH($I$21,0))/7))</f>
        <v>0</v>
      </c>
      <c r="AP311" s="668"/>
      <c r="AQ311" s="669"/>
      <c r="AR311" s="665" t="str">
        <f t="shared" ref="AR311" si="375">IF($AN$3="４週",AU312,AV312)</f>
        <v/>
      </c>
      <c r="AS311" s="665"/>
      <c r="AT311" s="674"/>
      <c r="AU311" s="511" t="s">
        <v>620</v>
      </c>
      <c r="AV311" s="511" t="s">
        <v>621</v>
      </c>
      <c r="AX311" s="511" t="s">
        <v>622</v>
      </c>
      <c r="AY311" s="511" t="s">
        <v>623</v>
      </c>
    </row>
    <row r="312" spans="1:51" s="491" customFormat="1" ht="12" customHeight="1">
      <c r="A312" s="676"/>
      <c r="B312" s="679"/>
      <c r="C312" s="697"/>
      <c r="D312" s="685"/>
      <c r="E312" s="512"/>
      <c r="F312" s="689"/>
      <c r="G312" s="690"/>
      <c r="H312" s="513" t="s">
        <v>624</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694"/>
      <c r="AO312" s="666"/>
      <c r="AP312" s="670"/>
      <c r="AQ312" s="671"/>
      <c r="AR312" s="666"/>
      <c r="AS312" s="666"/>
      <c r="AT312" s="674"/>
      <c r="AU312" s="515" t="str">
        <f t="shared" ref="AU312" si="376">IFERROR(IF($D311="□",($AO311/$AK$6),($AO311/$AK$8)),"")</f>
        <v/>
      </c>
      <c r="AV312" s="515" t="str">
        <f t="shared" ref="AV312" si="377">IFERROR(IF($D311="□",($AN311/$AO$6),($AN311/$AO$8)),"")</f>
        <v/>
      </c>
      <c r="AX312" s="515" t="s">
        <v>774</v>
      </c>
      <c r="AY312" s="515" t="s">
        <v>774</v>
      </c>
    </row>
    <row r="313" spans="1:51" s="491" customFormat="1" ht="12" customHeight="1">
      <c r="A313" s="677"/>
      <c r="B313" s="680"/>
      <c r="C313" s="698"/>
      <c r="D313" s="686"/>
      <c r="E313" s="512"/>
      <c r="F313" s="691"/>
      <c r="G313" s="692"/>
      <c r="H313" s="516" t="s">
        <v>625</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695"/>
      <c r="AO313" s="667"/>
      <c r="AP313" s="672"/>
      <c r="AQ313" s="673"/>
      <c r="AR313" s="667"/>
      <c r="AS313" s="667"/>
      <c r="AT313" s="674"/>
      <c r="AU313" s="518"/>
      <c r="AV313" s="518"/>
      <c r="AX313" s="518"/>
      <c r="AY313" s="518"/>
    </row>
    <row r="314" spans="1:51" s="491" customFormat="1" ht="12" customHeight="1">
      <c r="A314" s="675">
        <v>98</v>
      </c>
      <c r="B314" s="678"/>
      <c r="C314" s="696"/>
      <c r="D314" s="684" t="s">
        <v>618</v>
      </c>
      <c r="E314" s="508"/>
      <c r="F314" s="687"/>
      <c r="G314" s="688"/>
      <c r="H314" s="509" t="s">
        <v>619</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693">
        <f t="shared" ref="AN314" si="378">IF(LEFT($AN$1,6)="共同生活援助",SUM(I315:AM315),SUM(I315:AM316))</f>
        <v>0</v>
      </c>
      <c r="AO314" s="665">
        <f>IF($AN$3="４週",AN314/4,AN314/(DAY(EOMONTH($I$21,0))/7))</f>
        <v>0</v>
      </c>
      <c r="AP314" s="668"/>
      <c r="AQ314" s="669"/>
      <c r="AR314" s="665" t="str">
        <f t="shared" ref="AR314" si="379">IF($AN$3="４週",AU315,AV315)</f>
        <v/>
      </c>
      <c r="AS314" s="665"/>
      <c r="AT314" s="674"/>
      <c r="AU314" s="511" t="s">
        <v>620</v>
      </c>
      <c r="AV314" s="511" t="s">
        <v>621</v>
      </c>
      <c r="AX314" s="511" t="s">
        <v>622</v>
      </c>
      <c r="AY314" s="511" t="s">
        <v>623</v>
      </c>
    </row>
    <row r="315" spans="1:51" s="491" customFormat="1" ht="12" customHeight="1">
      <c r="A315" s="676"/>
      <c r="B315" s="679"/>
      <c r="C315" s="697"/>
      <c r="D315" s="685"/>
      <c r="E315" s="512"/>
      <c r="F315" s="689"/>
      <c r="G315" s="690"/>
      <c r="H315" s="513" t="s">
        <v>624</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694"/>
      <c r="AO315" s="666"/>
      <c r="AP315" s="670"/>
      <c r="AQ315" s="671"/>
      <c r="AR315" s="666"/>
      <c r="AS315" s="666"/>
      <c r="AT315" s="674"/>
      <c r="AU315" s="515" t="str">
        <f t="shared" ref="AU315" si="380">IFERROR(IF($D314="□",($AO314/$AK$6),($AO314/$AK$8)),"")</f>
        <v/>
      </c>
      <c r="AV315" s="515" t="str">
        <f t="shared" ref="AV315" si="381">IFERROR(IF($D314="□",($AN314/$AO$6),($AN314/$AO$8)),"")</f>
        <v/>
      </c>
      <c r="AX315" s="515" t="s">
        <v>774</v>
      </c>
      <c r="AY315" s="515" t="s">
        <v>774</v>
      </c>
    </row>
    <row r="316" spans="1:51" s="491" customFormat="1" ht="12" customHeight="1">
      <c r="A316" s="677"/>
      <c r="B316" s="680"/>
      <c r="C316" s="698"/>
      <c r="D316" s="686"/>
      <c r="E316" s="512"/>
      <c r="F316" s="691"/>
      <c r="G316" s="692"/>
      <c r="H316" s="516" t="s">
        <v>625</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695"/>
      <c r="AO316" s="667"/>
      <c r="AP316" s="672"/>
      <c r="AQ316" s="673"/>
      <c r="AR316" s="667"/>
      <c r="AS316" s="667"/>
      <c r="AT316" s="674"/>
      <c r="AU316" s="518"/>
      <c r="AV316" s="518"/>
      <c r="AX316" s="518"/>
      <c r="AY316" s="518"/>
    </row>
    <row r="317" spans="1:51" s="491" customFormat="1" ht="12" customHeight="1">
      <c r="A317" s="675">
        <v>99</v>
      </c>
      <c r="B317" s="678"/>
      <c r="C317" s="681"/>
      <c r="D317" s="684" t="s">
        <v>618</v>
      </c>
      <c r="E317" s="508"/>
      <c r="F317" s="687"/>
      <c r="G317" s="688"/>
      <c r="H317" s="509" t="s">
        <v>619</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693">
        <f t="shared" ref="AN317" si="382">IF(LEFT($AN$1,6)="共同生活援助",SUM(I318:AM318),SUM(I318:AM319))</f>
        <v>0</v>
      </c>
      <c r="AO317" s="665">
        <f>IF($AN$3="４週",AN317/4,AN317/(DAY(EOMONTH($I$21,0))/7))</f>
        <v>0</v>
      </c>
      <c r="AP317" s="668"/>
      <c r="AQ317" s="669"/>
      <c r="AR317" s="665" t="str">
        <f t="shared" ref="AR317" si="383">IF($AN$3="４週",AU318,AV318)</f>
        <v/>
      </c>
      <c r="AS317" s="665"/>
      <c r="AT317" s="674"/>
      <c r="AU317" s="511" t="s">
        <v>620</v>
      </c>
      <c r="AV317" s="511" t="s">
        <v>621</v>
      </c>
      <c r="AX317" s="511" t="s">
        <v>622</v>
      </c>
      <c r="AY317" s="511" t="s">
        <v>623</v>
      </c>
    </row>
    <row r="318" spans="1:51" s="491" customFormat="1" ht="12" customHeight="1">
      <c r="A318" s="676"/>
      <c r="B318" s="679"/>
      <c r="C318" s="682"/>
      <c r="D318" s="685"/>
      <c r="E318" s="512"/>
      <c r="F318" s="689"/>
      <c r="G318" s="690"/>
      <c r="H318" s="513" t="s">
        <v>624</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694"/>
      <c r="AO318" s="666"/>
      <c r="AP318" s="670"/>
      <c r="AQ318" s="671"/>
      <c r="AR318" s="666"/>
      <c r="AS318" s="666"/>
      <c r="AT318" s="674"/>
      <c r="AU318" s="515" t="str">
        <f t="shared" ref="AU318" si="384">IFERROR(IF($D317="□",($AO317/$AK$6),($AO317/$AK$8)),"")</f>
        <v/>
      </c>
      <c r="AV318" s="515" t="str">
        <f t="shared" ref="AV318" si="385">IFERROR(IF($D317="□",($AN317/$AO$6),($AN317/$AO$8)),"")</f>
        <v/>
      </c>
      <c r="AX318" s="515" t="s">
        <v>774</v>
      </c>
      <c r="AY318" s="515" t="s">
        <v>774</v>
      </c>
    </row>
    <row r="319" spans="1:51" s="491" customFormat="1" ht="12" customHeight="1">
      <c r="A319" s="677"/>
      <c r="B319" s="680"/>
      <c r="C319" s="683"/>
      <c r="D319" s="686"/>
      <c r="E319" s="572"/>
      <c r="F319" s="691"/>
      <c r="G319" s="692"/>
      <c r="H319" s="516" t="s">
        <v>625</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695"/>
      <c r="AO319" s="667"/>
      <c r="AP319" s="672"/>
      <c r="AQ319" s="673"/>
      <c r="AR319" s="667"/>
      <c r="AS319" s="667"/>
      <c r="AT319" s="674"/>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626</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627</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628</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629</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630</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631</v>
      </c>
      <c r="B326" s="543"/>
      <c r="C326" s="531"/>
      <c r="D326" s="531"/>
      <c r="E326" s="531"/>
      <c r="F326" s="531"/>
      <c r="G326" s="531"/>
      <c r="H326" s="531"/>
      <c r="I326" s="531"/>
      <c r="J326" s="531"/>
    </row>
    <row r="327" spans="1:46" ht="15" customHeight="1">
      <c r="A327" s="531" t="s">
        <v>632</v>
      </c>
      <c r="B327" s="543"/>
      <c r="C327" s="531"/>
      <c r="D327" s="531"/>
      <c r="E327" s="531"/>
      <c r="F327" s="531"/>
      <c r="G327" s="531"/>
      <c r="H327" s="531"/>
      <c r="I327" s="531"/>
      <c r="J327" s="531"/>
    </row>
    <row r="328" spans="1:46" ht="15" customHeight="1">
      <c r="A328" s="531"/>
      <c r="B328" s="544" t="s">
        <v>633</v>
      </c>
      <c r="C328" s="662" t="s">
        <v>634</v>
      </c>
      <c r="D328" s="663"/>
      <c r="E328" s="664"/>
      <c r="F328" s="527"/>
      <c r="G328" s="527"/>
      <c r="H328" s="531"/>
      <c r="I328" s="531"/>
      <c r="AS328" s="531"/>
    </row>
    <row r="329" spans="1:46" ht="15" customHeight="1">
      <c r="A329" s="531"/>
      <c r="B329" s="545" t="s">
        <v>635</v>
      </c>
      <c r="C329" s="662" t="s">
        <v>636</v>
      </c>
      <c r="D329" s="663"/>
      <c r="E329" s="664"/>
      <c r="F329" s="531"/>
      <c r="G329" s="531"/>
      <c r="H329" s="531"/>
      <c r="I329" s="531"/>
      <c r="AS329" s="531"/>
    </row>
    <row r="330" spans="1:46" ht="15" customHeight="1">
      <c r="A330" s="531"/>
      <c r="B330" s="545" t="s">
        <v>637</v>
      </c>
      <c r="C330" s="662" t="s">
        <v>638</v>
      </c>
      <c r="D330" s="663"/>
      <c r="E330" s="664"/>
      <c r="F330" s="531"/>
      <c r="G330" s="531"/>
      <c r="H330" s="531"/>
      <c r="I330" s="531"/>
      <c r="AS330" s="531"/>
    </row>
    <row r="331" spans="1:46" ht="15" customHeight="1">
      <c r="A331" s="531"/>
      <c r="B331" s="545" t="s">
        <v>639</v>
      </c>
      <c r="C331" s="662" t="s">
        <v>640</v>
      </c>
      <c r="D331" s="663"/>
      <c r="E331" s="664"/>
      <c r="F331" s="531"/>
      <c r="G331" s="531"/>
      <c r="H331" s="531"/>
      <c r="I331" s="531"/>
      <c r="AS331" s="531"/>
    </row>
    <row r="332" spans="1:46" ht="15" customHeight="1">
      <c r="A332" s="531"/>
      <c r="B332" s="545" t="s">
        <v>641</v>
      </c>
      <c r="C332" s="662" t="s">
        <v>642</v>
      </c>
      <c r="D332" s="663"/>
      <c r="E332" s="664"/>
      <c r="F332" s="531"/>
      <c r="G332" s="531"/>
      <c r="H332" s="531"/>
      <c r="I332" s="531"/>
      <c r="AS332" s="531"/>
    </row>
    <row r="333" spans="1:46" ht="15" customHeight="1">
      <c r="A333" s="531"/>
      <c r="B333" s="531" t="s">
        <v>643</v>
      </c>
      <c r="C333" s="531"/>
      <c r="D333" s="531"/>
      <c r="E333" s="531"/>
      <c r="F333" s="531"/>
      <c r="G333" s="531"/>
      <c r="H333" s="531"/>
      <c r="I333" s="531"/>
      <c r="J333" s="531"/>
    </row>
    <row r="334" spans="1:46" ht="15" customHeight="1">
      <c r="A334" s="531"/>
      <c r="B334" s="531" t="s">
        <v>644</v>
      </c>
      <c r="C334" s="531"/>
      <c r="D334" s="531"/>
      <c r="E334" s="531"/>
      <c r="F334" s="531"/>
      <c r="G334" s="531"/>
      <c r="H334" s="531"/>
      <c r="I334" s="531"/>
      <c r="J334" s="531"/>
    </row>
    <row r="335" spans="1:46" ht="15" customHeight="1">
      <c r="A335" s="531"/>
      <c r="B335" s="531" t="s">
        <v>645</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646</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647</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648</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649</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650</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651</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652</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653</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654</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655</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656</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657</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658</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22"/>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765</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581</v>
      </c>
      <c r="AM1" s="490"/>
      <c r="AN1" s="746" t="s">
        <v>115</v>
      </c>
      <c r="AO1" s="747"/>
      <c r="AP1" s="747"/>
      <c r="AQ1" s="748"/>
      <c r="AT1" s="492"/>
      <c r="AZ1" s="136">
        <v>2023</v>
      </c>
      <c r="BA1" s="136">
        <v>5</v>
      </c>
    </row>
    <row r="2" spans="1:53" s="491" customFormat="1" ht="18" customHeight="1">
      <c r="A2" s="488" t="s">
        <v>583</v>
      </c>
      <c r="B2" s="493"/>
      <c r="C2" s="493"/>
      <c r="D2" s="493"/>
      <c r="E2" s="493"/>
      <c r="F2" s="493"/>
      <c r="G2" s="493"/>
      <c r="H2" s="493"/>
      <c r="I2" s="493"/>
      <c r="J2" s="493"/>
      <c r="K2" s="493"/>
      <c r="L2" s="493"/>
      <c r="M2" s="493"/>
      <c r="N2" s="547"/>
      <c r="O2" s="493"/>
      <c r="P2" s="749">
        <f>YEAR(EOMONTH(DATE(SUM(2018+【共通】!N9),【共通】!P9,【共通】!R9),-2))</f>
        <v>2024</v>
      </c>
      <c r="Q2" s="749"/>
      <c r="R2" s="749"/>
      <c r="S2" s="749"/>
      <c r="T2" s="750" t="s">
        <v>27</v>
      </c>
      <c r="U2" s="750"/>
      <c r="V2" s="749">
        <f>MONTH(EOMONTH(DATE(2024,【共通】!P9,【共通】!R9),-4))</f>
        <v>7</v>
      </c>
      <c r="W2" s="749"/>
      <c r="X2" s="750" t="s">
        <v>302</v>
      </c>
      <c r="Y2" s="750"/>
      <c r="Z2" s="493"/>
      <c r="AA2" s="493"/>
      <c r="AB2" s="493"/>
      <c r="AC2" s="488"/>
      <c r="AD2" s="488"/>
      <c r="AE2" s="494"/>
      <c r="AF2" s="490"/>
      <c r="AG2" s="493"/>
      <c r="AH2" s="493"/>
      <c r="AI2" s="493"/>
      <c r="AJ2" s="493"/>
      <c r="AK2" s="493"/>
      <c r="AL2" s="490" t="s">
        <v>584</v>
      </c>
      <c r="AM2" s="490"/>
      <c r="AN2" s="751"/>
      <c r="AO2" s="752"/>
      <c r="AP2" s="752"/>
      <c r="AQ2" s="753"/>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585</v>
      </c>
      <c r="AM3" s="490"/>
      <c r="AN3" s="758" t="str">
        <f>IF(AN4="","予定/実績の別を選択",IF(AN4="予定","４週","暦月"))</f>
        <v>暦月</v>
      </c>
      <c r="AO3" s="759"/>
      <c r="AP3" s="759"/>
      <c r="AQ3" s="760"/>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586</v>
      </c>
      <c r="AM4" s="490"/>
      <c r="AN4" s="761" t="s">
        <v>660</v>
      </c>
      <c r="AO4" s="762"/>
      <c r="AP4" s="762"/>
      <c r="AQ4" s="763"/>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587</v>
      </c>
      <c r="AK6" s="764"/>
      <c r="AL6" s="764"/>
      <c r="AM6" s="764"/>
      <c r="AN6" s="496" t="s">
        <v>588</v>
      </c>
      <c r="AO6" s="498"/>
      <c r="AP6" s="496" t="s">
        <v>589</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590</v>
      </c>
      <c r="AK8" s="764"/>
      <c r="AL8" s="764"/>
      <c r="AM8" s="764"/>
      <c r="AN8" s="496" t="s">
        <v>588</v>
      </c>
      <c r="AO8" s="498"/>
      <c r="AP8" s="496" t="s">
        <v>589</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765" t="str">
        <f>IF(E16="","",IF(E15&lt;E16,"ＮＧ",""))</f>
        <v/>
      </c>
      <c r="F10" s="765"/>
      <c r="G10" s="765" t="str">
        <f>IF(G16="","",IF(G11="職業指導員",IF((G15+J15)&lt;(G16+J16),"ＮＧ",""),IF(G15&lt;G16,"ＮＧ","")))</f>
        <v/>
      </c>
      <c r="H10" s="765"/>
      <c r="I10" s="765"/>
      <c r="J10" s="765" t="str">
        <f>IF(J16="","",IF(J11="職業指導員",IF((J15+P15)&lt;(J16+P16),"ＮＧ",""),IF(J15&lt;J16,"ＮＧ","")))</f>
        <v/>
      </c>
      <c r="K10" s="765"/>
      <c r="L10" s="765"/>
      <c r="M10" s="765"/>
      <c r="N10" s="765"/>
      <c r="O10" s="765"/>
      <c r="P10" s="765" t="str">
        <f>IF(P16="","",IF(P15&lt;P16,"ＮＧ",""))</f>
        <v/>
      </c>
      <c r="Q10" s="765"/>
      <c r="R10" s="765"/>
      <c r="S10" s="765"/>
      <c r="T10" s="765"/>
      <c r="U10" s="765"/>
      <c r="V10" s="765" t="str">
        <f>IF(V16="","",IF(V15&lt;V16,"ＮＧ",""))</f>
        <v/>
      </c>
      <c r="W10" s="765"/>
      <c r="X10" s="765"/>
      <c r="Y10" s="765"/>
      <c r="Z10" s="765"/>
      <c r="AA10" s="765"/>
      <c r="AB10" s="754" t="str">
        <f>IF(AB16="","",IF(AB15&lt;AB16,"ＮＧ",""))</f>
        <v/>
      </c>
      <c r="AC10" s="754"/>
      <c r="AD10" s="754"/>
      <c r="AE10" s="754"/>
      <c r="AF10" s="754"/>
      <c r="AG10" s="754"/>
      <c r="AH10" s="754" t="str">
        <f>IF(AH16="","",IF(AH15&lt;AH16,"ＮＧ",""))</f>
        <v/>
      </c>
      <c r="AI10" s="754"/>
      <c r="AJ10" s="754"/>
      <c r="AK10" s="754"/>
      <c r="AL10" s="754"/>
      <c r="AM10" s="754"/>
      <c r="AN10" s="754" t="str">
        <f>IF(AN16="","",IF(AN15&lt;AN16,"ＮＧ",""))</f>
        <v/>
      </c>
      <c r="AO10" s="754"/>
      <c r="AP10" s="754" t="str">
        <f>IF(AP16="","",IF(AP15&lt;AP16,"ＮＧ",""))</f>
        <v/>
      </c>
      <c r="AQ10" s="754"/>
      <c r="AR10" s="755" t="str">
        <f>IF(AR16="","",IF(AR15&lt;AR16,"ＮＧ",""))</f>
        <v/>
      </c>
      <c r="AS10" s="755"/>
      <c r="AT10" s="492"/>
    </row>
    <row r="11" spans="1:53" s="494" customFormat="1" ht="21" customHeight="1">
      <c r="A11" s="487"/>
      <c r="B11" s="756"/>
      <c r="C11" s="721" t="s">
        <v>591</v>
      </c>
      <c r="D11" s="723"/>
      <c r="E11" s="710" t="s">
        <v>769</v>
      </c>
      <c r="F11" s="710"/>
      <c r="G11" s="710" t="s">
        <v>770</v>
      </c>
      <c r="H11" s="710"/>
      <c r="I11" s="710"/>
      <c r="J11" s="738" t="s">
        <v>771</v>
      </c>
      <c r="K11" s="739"/>
      <c r="L11" s="739"/>
      <c r="M11" s="739"/>
      <c r="N11" s="739"/>
      <c r="O11" s="740"/>
      <c r="P11" s="738" t="s">
        <v>707</v>
      </c>
      <c r="Q11" s="739"/>
      <c r="R11" s="739"/>
      <c r="S11" s="739"/>
      <c r="T11" s="739"/>
      <c r="U11" s="740"/>
      <c r="V11" s="738" t="s">
        <v>772</v>
      </c>
      <c r="W11" s="739"/>
      <c r="X11" s="739"/>
      <c r="Y11" s="739"/>
      <c r="Z11" s="739"/>
      <c r="AA11" s="740"/>
      <c r="AB11" s="738" t="s">
        <v>773</v>
      </c>
      <c r="AC11" s="739"/>
      <c r="AD11" s="739"/>
      <c r="AE11" s="739"/>
      <c r="AF11" s="739"/>
      <c r="AG11" s="740"/>
      <c r="AH11" s="738" t="s">
        <v>773</v>
      </c>
      <c r="AI11" s="739"/>
      <c r="AJ11" s="739"/>
      <c r="AK11" s="739"/>
      <c r="AL11" s="739"/>
      <c r="AM11" s="740"/>
      <c r="AN11" s="699" t="s">
        <v>773</v>
      </c>
      <c r="AO11" s="700"/>
      <c r="AP11" s="710" t="s">
        <v>773</v>
      </c>
      <c r="AQ11" s="710"/>
      <c r="AR11" s="710" t="s">
        <v>773</v>
      </c>
      <c r="AS11" s="710"/>
      <c r="AT11" s="499"/>
    </row>
    <row r="12" spans="1:53" s="494" customFormat="1" ht="24.95" customHeight="1">
      <c r="A12" s="488"/>
      <c r="B12" s="757"/>
      <c r="C12" s="727"/>
      <c r="D12" s="729"/>
      <c r="E12" s="500" t="s">
        <v>592</v>
      </c>
      <c r="F12" s="500" t="s">
        <v>593</v>
      </c>
      <c r="G12" s="501" t="s">
        <v>594</v>
      </c>
      <c r="H12" s="745" t="s">
        <v>595</v>
      </c>
      <c r="I12" s="745"/>
      <c r="J12" s="712" t="s">
        <v>596</v>
      </c>
      <c r="K12" s="713"/>
      <c r="L12" s="714"/>
      <c r="M12" s="712" t="s">
        <v>597</v>
      </c>
      <c r="N12" s="713"/>
      <c r="O12" s="714"/>
      <c r="P12" s="712" t="s">
        <v>596</v>
      </c>
      <c r="Q12" s="713"/>
      <c r="R12" s="714"/>
      <c r="S12" s="712" t="s">
        <v>597</v>
      </c>
      <c r="T12" s="713"/>
      <c r="U12" s="714"/>
      <c r="V12" s="712" t="s">
        <v>596</v>
      </c>
      <c r="W12" s="713"/>
      <c r="X12" s="714"/>
      <c r="Y12" s="712" t="s">
        <v>597</v>
      </c>
      <c r="Z12" s="713"/>
      <c r="AA12" s="714"/>
      <c r="AB12" s="712" t="s">
        <v>596</v>
      </c>
      <c r="AC12" s="713"/>
      <c r="AD12" s="714"/>
      <c r="AE12" s="712" t="s">
        <v>597</v>
      </c>
      <c r="AF12" s="713"/>
      <c r="AG12" s="714"/>
      <c r="AH12" s="712" t="s">
        <v>596</v>
      </c>
      <c r="AI12" s="713"/>
      <c r="AJ12" s="714"/>
      <c r="AK12" s="712" t="s">
        <v>597</v>
      </c>
      <c r="AL12" s="713"/>
      <c r="AM12" s="714"/>
      <c r="AN12" s="500" t="s">
        <v>592</v>
      </c>
      <c r="AO12" s="500" t="s">
        <v>593</v>
      </c>
      <c r="AP12" s="500" t="s">
        <v>592</v>
      </c>
      <c r="AQ12" s="500" t="s">
        <v>593</v>
      </c>
      <c r="AR12" s="500" t="s">
        <v>592</v>
      </c>
      <c r="AS12" s="500" t="s">
        <v>593</v>
      </c>
      <c r="AT12" s="499"/>
    </row>
    <row r="13" spans="1:53" s="494" customFormat="1" ht="18" customHeight="1">
      <c r="A13" s="488"/>
      <c r="B13" s="502" t="s">
        <v>598</v>
      </c>
      <c r="C13" s="699">
        <f>SUM(E13:AS13)</f>
        <v>0</v>
      </c>
      <c r="D13" s="700"/>
      <c r="E13" s="500">
        <f>COUNTIFS($B:$B,$E$11,$C:$C,"(A)常/専")</f>
        <v>0</v>
      </c>
      <c r="F13" s="500">
        <f>COUNTIFS($B:$B,$E$11,$C:$C,"(B)常/兼")</f>
        <v>0</v>
      </c>
      <c r="G13" s="500">
        <f>COUNTIFS($B:$B,$G$11,$C:$C,"(A)常/専")</f>
        <v>0</v>
      </c>
      <c r="H13" s="745">
        <f>COUNTIFS($B:$B,$G$11,$C:$C,"(B)常/兼")</f>
        <v>0</v>
      </c>
      <c r="I13" s="745"/>
      <c r="J13" s="712">
        <f>COUNTIFS($B:$B,$J$11,$C:$C,"(A)常/専")</f>
        <v>0</v>
      </c>
      <c r="K13" s="713"/>
      <c r="L13" s="714"/>
      <c r="M13" s="712">
        <f>COUNTIFS($B:$B,$J$11,$C:$C,"(B)常/兼")</f>
        <v>0</v>
      </c>
      <c r="N13" s="713"/>
      <c r="O13" s="714"/>
      <c r="P13" s="712">
        <f>COUNTIFS($B:$B,$P$11,$C:$C,"(A)常/専")</f>
        <v>0</v>
      </c>
      <c r="Q13" s="713"/>
      <c r="R13" s="714"/>
      <c r="S13" s="712">
        <f>COUNTIFS($B:$B,$P$11,$C:$C,"(B)常/兼")</f>
        <v>0</v>
      </c>
      <c r="T13" s="713"/>
      <c r="U13" s="714"/>
      <c r="V13" s="712">
        <f>COUNTIFS($B:$B,$V$11,$C:$C,"(A)常/専")</f>
        <v>0</v>
      </c>
      <c r="W13" s="713"/>
      <c r="X13" s="714"/>
      <c r="Y13" s="712">
        <f>COUNTIFS($B:$B,$V$11,$C:$C,"(B)常/兼")</f>
        <v>0</v>
      </c>
      <c r="Z13" s="713"/>
      <c r="AA13" s="714"/>
      <c r="AB13" s="712">
        <f>COUNTIFS($B:$B,$AB$11,$C:$C,"(A)常/専")</f>
        <v>0</v>
      </c>
      <c r="AC13" s="713"/>
      <c r="AD13" s="714"/>
      <c r="AE13" s="712">
        <f>COUNTIFS($B:$B,$AB$11,$C:$C,"(B)常/兼")</f>
        <v>0</v>
      </c>
      <c r="AF13" s="713"/>
      <c r="AG13" s="714"/>
      <c r="AH13" s="712">
        <f>COUNTIFS($B:$B,$AH$11,$C:$C,"(A)常/専")</f>
        <v>0</v>
      </c>
      <c r="AI13" s="713"/>
      <c r="AJ13" s="714"/>
      <c r="AK13" s="712">
        <f>COUNTIFS($B:$B,$AH$11,$C:$C,"(B)常/兼")</f>
        <v>0</v>
      </c>
      <c r="AL13" s="713"/>
      <c r="AM13" s="714"/>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599</v>
      </c>
      <c r="C14" s="699">
        <f>SUM(E14:AS14)</f>
        <v>0</v>
      </c>
      <c r="D14" s="700"/>
      <c r="E14" s="500">
        <f>COUNTIFS($B:$B,$E$11,$C:$C,"(C)非/専")</f>
        <v>0</v>
      </c>
      <c r="F14" s="500">
        <f>COUNTIFS($B:$B,$E$11,$C:$C,"(D)非/兼")</f>
        <v>0</v>
      </c>
      <c r="G14" s="500">
        <f>COUNTIFS($B:$B,$G$11,$C:$C,"(C)非/専")</f>
        <v>0</v>
      </c>
      <c r="H14" s="745">
        <f>COUNTIFS($B:$B,$G$11,$C:$C,"(D)非/兼")</f>
        <v>0</v>
      </c>
      <c r="I14" s="745"/>
      <c r="J14" s="712">
        <f>COUNTIFS($B:$B,$J$11,$C:$C,"(C)非/専")</f>
        <v>0</v>
      </c>
      <c r="K14" s="713"/>
      <c r="L14" s="714"/>
      <c r="M14" s="712">
        <f>COUNTIFS($B:$B,$J$11,$C:$C,"(D)非/兼")</f>
        <v>0</v>
      </c>
      <c r="N14" s="713"/>
      <c r="O14" s="714"/>
      <c r="P14" s="712">
        <f>COUNTIFS($B:$B,$P$11,$C:$C,"(C)非/専")</f>
        <v>0</v>
      </c>
      <c r="Q14" s="713"/>
      <c r="R14" s="714"/>
      <c r="S14" s="712">
        <f>COUNTIFS($B:$B,$P$11,$C:$C,"(D)非/兼")</f>
        <v>0</v>
      </c>
      <c r="T14" s="713"/>
      <c r="U14" s="714"/>
      <c r="V14" s="712">
        <f>COUNTIFS($B:$B,$V$11,$C:$C,"(C)非/専")</f>
        <v>0</v>
      </c>
      <c r="W14" s="713"/>
      <c r="X14" s="714"/>
      <c r="Y14" s="712">
        <f>COUNTIFS($B:$B,$V$11,$C:$C,"(D)非/兼")</f>
        <v>0</v>
      </c>
      <c r="Z14" s="713"/>
      <c r="AA14" s="714"/>
      <c r="AB14" s="712">
        <f>COUNTIFS($B:$B,$AB$11,$C:$C,"(C)非/専")</f>
        <v>0</v>
      </c>
      <c r="AC14" s="713"/>
      <c r="AD14" s="714"/>
      <c r="AE14" s="712">
        <f>COUNTIFS($B:$B,$AB$11,$C:$C,"(D)非/兼")</f>
        <v>0</v>
      </c>
      <c r="AF14" s="713"/>
      <c r="AG14" s="714"/>
      <c r="AH14" s="712">
        <f>COUNTIFS($B:$B,$AH$11,$C:$C,"(C)非/専")</f>
        <v>0</v>
      </c>
      <c r="AI14" s="713"/>
      <c r="AJ14" s="714"/>
      <c r="AK14" s="712">
        <f>COUNTIFS($B:$B,$AH$11,$C:$C,"(D)非/兼")</f>
        <v>0</v>
      </c>
      <c r="AL14" s="713"/>
      <c r="AM14" s="714"/>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600</v>
      </c>
      <c r="C15" s="699">
        <f>SUM(E15:AS15)-(SUMIFS($AR:$AR,$B:$B,"サービス管理責任者")+SUMIFS($AR:$AR,$B:$B,"医師")+SUMIFS($AR:$AR,$B:$B,"その他職員"))</f>
        <v>0</v>
      </c>
      <c r="D15" s="700"/>
      <c r="E15" s="738">
        <f>ROUND(SUMIF($B:$B,E11,$AR:$AR),1)</f>
        <v>0</v>
      </c>
      <c r="F15" s="740"/>
      <c r="G15" s="744">
        <f>ROUND(SUMIF($B:$B,G11,$AR:$AR),1)</f>
        <v>0</v>
      </c>
      <c r="H15" s="744"/>
      <c r="I15" s="744"/>
      <c r="J15" s="738">
        <f>ROUND(SUMIF($B:$B,J11,$AR:$AR),1)</f>
        <v>0</v>
      </c>
      <c r="K15" s="739"/>
      <c r="L15" s="739"/>
      <c r="M15" s="739"/>
      <c r="N15" s="739"/>
      <c r="O15" s="740"/>
      <c r="P15" s="738">
        <f>ROUND(SUMIF($B:$B,P11,$AR:$AR),1)</f>
        <v>0</v>
      </c>
      <c r="Q15" s="739"/>
      <c r="R15" s="739"/>
      <c r="S15" s="739"/>
      <c r="T15" s="739"/>
      <c r="U15" s="740"/>
      <c r="V15" s="738">
        <f>ROUND(SUMIF($B:$B,V11,$AR:$AR),1)</f>
        <v>0</v>
      </c>
      <c r="W15" s="739"/>
      <c r="X15" s="739"/>
      <c r="Y15" s="739"/>
      <c r="Z15" s="739"/>
      <c r="AA15" s="740"/>
      <c r="AB15" s="738">
        <f>ROUND(SUMIF($B:$B,AB11,$AR:$AR),1)</f>
        <v>0</v>
      </c>
      <c r="AC15" s="739"/>
      <c r="AD15" s="739"/>
      <c r="AE15" s="739"/>
      <c r="AF15" s="739"/>
      <c r="AG15" s="740"/>
      <c r="AH15" s="738">
        <f>ROUND(SUMIF($B:$B,AH11,$AR:$AR),1)</f>
        <v>0</v>
      </c>
      <c r="AI15" s="739"/>
      <c r="AJ15" s="739"/>
      <c r="AK15" s="739"/>
      <c r="AL15" s="739"/>
      <c r="AM15" s="740"/>
      <c r="AN15" s="738">
        <f>ROUND(SUMIF($B:$B,AN11,$AR:$AR),1)</f>
        <v>0</v>
      </c>
      <c r="AO15" s="740"/>
      <c r="AP15" s="738">
        <f>ROUND(SUMIF($B:$B,AP11,$AR:$AR),1)</f>
        <v>0</v>
      </c>
      <c r="AQ15" s="740"/>
      <c r="AR15" s="738">
        <f>SUMIF($B:$B,AR11,$AR:$AR)</f>
        <v>0</v>
      </c>
      <c r="AS15" s="740"/>
      <c r="AT15" s="499"/>
    </row>
    <row r="16" spans="1:53" s="494" customFormat="1" ht="18" customHeight="1">
      <c r="A16" s="488"/>
      <c r="B16" s="502" t="s">
        <v>601</v>
      </c>
      <c r="C16" s="741"/>
      <c r="D16" s="742"/>
      <c r="E16" s="733"/>
      <c r="F16" s="735"/>
      <c r="G16" s="743"/>
      <c r="H16" s="743"/>
      <c r="I16" s="743"/>
      <c r="J16" s="733"/>
      <c r="K16" s="734"/>
      <c r="L16" s="734"/>
      <c r="M16" s="734"/>
      <c r="N16" s="734"/>
      <c r="O16" s="735"/>
      <c r="P16" s="733"/>
      <c r="Q16" s="734"/>
      <c r="R16" s="734"/>
      <c r="S16" s="734"/>
      <c r="T16" s="734"/>
      <c r="U16" s="735"/>
      <c r="V16" s="733"/>
      <c r="W16" s="734"/>
      <c r="X16" s="734"/>
      <c r="Y16" s="734"/>
      <c r="Z16" s="734"/>
      <c r="AA16" s="735"/>
      <c r="AB16" s="733"/>
      <c r="AC16" s="734"/>
      <c r="AD16" s="734"/>
      <c r="AE16" s="734"/>
      <c r="AF16" s="734"/>
      <c r="AG16" s="735"/>
      <c r="AH16" s="733"/>
      <c r="AI16" s="734"/>
      <c r="AJ16" s="734"/>
      <c r="AK16" s="734"/>
      <c r="AL16" s="734"/>
      <c r="AM16" s="735"/>
      <c r="AN16" s="733"/>
      <c r="AO16" s="735"/>
      <c r="AP16" s="733"/>
      <c r="AQ16" s="735"/>
      <c r="AR16" s="733"/>
      <c r="AS16" s="735"/>
      <c r="AT16" s="499"/>
    </row>
    <row r="17" spans="1:51" s="494" customFormat="1" ht="7.5" customHeight="1">
      <c r="A17" s="488"/>
      <c r="B17" s="736" t="s">
        <v>602</v>
      </c>
      <c r="C17" s="736"/>
      <c r="D17" s="736"/>
      <c r="E17" s="736"/>
      <c r="F17" s="736"/>
      <c r="G17" s="736"/>
      <c r="H17" s="736"/>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37"/>
      <c r="C18" s="737"/>
      <c r="D18" s="737"/>
      <c r="E18" s="737"/>
      <c r="F18" s="737"/>
      <c r="G18" s="737"/>
      <c r="H18" s="737"/>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603</v>
      </c>
      <c r="AO18" s="493"/>
      <c r="AP18" s="488"/>
      <c r="AQ18" s="488"/>
      <c r="AR18" s="493"/>
      <c r="AS18" s="493"/>
      <c r="AT18" s="492"/>
    </row>
    <row r="19" spans="1:51" s="491" customFormat="1" ht="15" customHeight="1">
      <c r="A19" s="711" t="s">
        <v>26</v>
      </c>
      <c r="B19" s="710" t="s">
        <v>604</v>
      </c>
      <c r="C19" s="715" t="s">
        <v>605</v>
      </c>
      <c r="D19" s="716"/>
      <c r="E19" s="710" t="s">
        <v>606</v>
      </c>
      <c r="F19" s="721" t="s">
        <v>607</v>
      </c>
      <c r="G19" s="722"/>
      <c r="H19" s="723"/>
      <c r="I19" s="730" t="s">
        <v>608</v>
      </c>
      <c r="J19" s="731"/>
      <c r="K19" s="731"/>
      <c r="L19" s="731"/>
      <c r="M19" s="731"/>
      <c r="N19" s="731"/>
      <c r="O19" s="731"/>
      <c r="P19" s="731"/>
      <c r="Q19" s="731"/>
      <c r="R19" s="731"/>
      <c r="S19" s="731"/>
      <c r="T19" s="731"/>
      <c r="U19" s="731"/>
      <c r="V19" s="731"/>
      <c r="W19" s="731"/>
      <c r="X19" s="731"/>
      <c r="Y19" s="731"/>
      <c r="Z19" s="731"/>
      <c r="AA19" s="731"/>
      <c r="AB19" s="731"/>
      <c r="AC19" s="731"/>
      <c r="AD19" s="731"/>
      <c r="AE19" s="731"/>
      <c r="AF19" s="731"/>
      <c r="AG19" s="731"/>
      <c r="AH19" s="731"/>
      <c r="AI19" s="731"/>
      <c r="AJ19" s="731"/>
      <c r="AK19" s="731"/>
      <c r="AL19" s="731"/>
      <c r="AM19" s="732"/>
      <c r="AN19" s="701" t="s">
        <v>609</v>
      </c>
      <c r="AO19" s="702" t="s">
        <v>610</v>
      </c>
      <c r="AP19" s="703" t="s">
        <v>611</v>
      </c>
      <c r="AQ19" s="704"/>
      <c r="AR19" s="702" t="s">
        <v>612</v>
      </c>
      <c r="AS19" s="702"/>
      <c r="AT19" s="492"/>
    </row>
    <row r="20" spans="1:51" s="491" customFormat="1" ht="15" customHeight="1">
      <c r="A20" s="711"/>
      <c r="B20" s="710"/>
      <c r="C20" s="717"/>
      <c r="D20" s="718"/>
      <c r="E20" s="710"/>
      <c r="F20" s="724"/>
      <c r="G20" s="725"/>
      <c r="H20" s="726"/>
      <c r="I20" s="699" t="s">
        <v>613</v>
      </c>
      <c r="J20" s="709"/>
      <c r="K20" s="709"/>
      <c r="L20" s="709"/>
      <c r="M20" s="709"/>
      <c r="N20" s="709"/>
      <c r="O20" s="700"/>
      <c r="P20" s="710" t="s">
        <v>614</v>
      </c>
      <c r="Q20" s="710"/>
      <c r="R20" s="710"/>
      <c r="S20" s="710"/>
      <c r="T20" s="710"/>
      <c r="U20" s="710"/>
      <c r="V20" s="710"/>
      <c r="W20" s="710" t="s">
        <v>615</v>
      </c>
      <c r="X20" s="710"/>
      <c r="Y20" s="710"/>
      <c r="Z20" s="710"/>
      <c r="AA20" s="710"/>
      <c r="AB20" s="710"/>
      <c r="AC20" s="710"/>
      <c r="AD20" s="710" t="s">
        <v>616</v>
      </c>
      <c r="AE20" s="710"/>
      <c r="AF20" s="710"/>
      <c r="AG20" s="710"/>
      <c r="AH20" s="710"/>
      <c r="AI20" s="710"/>
      <c r="AJ20" s="710"/>
      <c r="AK20" s="710" t="str">
        <f>IF(AN3="暦月","第５週","")</f>
        <v>第５週</v>
      </c>
      <c r="AL20" s="710"/>
      <c r="AM20" s="710"/>
      <c r="AN20" s="701"/>
      <c r="AO20" s="702"/>
      <c r="AP20" s="705"/>
      <c r="AQ20" s="706"/>
      <c r="AR20" s="702"/>
      <c r="AS20" s="702"/>
      <c r="AT20" s="492"/>
    </row>
    <row r="21" spans="1:51" s="491" customFormat="1" ht="15" customHeight="1">
      <c r="A21" s="711"/>
      <c r="B21" s="710"/>
      <c r="C21" s="717"/>
      <c r="D21" s="718"/>
      <c r="E21" s="710"/>
      <c r="F21" s="724"/>
      <c r="G21" s="725"/>
      <c r="H21" s="726"/>
      <c r="I21" s="506">
        <f>DATE($P$2,$V$2,1)</f>
        <v>45474</v>
      </c>
      <c r="J21" s="506">
        <f>DATE($P$2,$V$2,2)</f>
        <v>45475</v>
      </c>
      <c r="K21" s="506">
        <f>DATE($P$2,$V$2,3)</f>
        <v>45476</v>
      </c>
      <c r="L21" s="506">
        <f>DATE($P$2,$V$2,4)</f>
        <v>45477</v>
      </c>
      <c r="M21" s="506">
        <f>DATE($P$2,$V$2,5)</f>
        <v>45478</v>
      </c>
      <c r="N21" s="506">
        <f>DATE($P$2,$V$2,6)</f>
        <v>45479</v>
      </c>
      <c r="O21" s="506">
        <f>DATE($P$2,$V$2,7)</f>
        <v>45480</v>
      </c>
      <c r="P21" s="506">
        <f>DATE($P$2,$V$2,8)</f>
        <v>45481</v>
      </c>
      <c r="Q21" s="506">
        <f>DATE($P$2,$V$2,9)</f>
        <v>45482</v>
      </c>
      <c r="R21" s="506">
        <f>DATE($P$2,$V$2,10)</f>
        <v>45483</v>
      </c>
      <c r="S21" s="506">
        <f>DATE($P$2,$V$2,11)</f>
        <v>45484</v>
      </c>
      <c r="T21" s="506">
        <f>DATE($P$2,$V$2,12)</f>
        <v>45485</v>
      </c>
      <c r="U21" s="506">
        <f>DATE($P$2,$V$2,13)</f>
        <v>45486</v>
      </c>
      <c r="V21" s="506">
        <f>DATE($P$2,$V$2,14)</f>
        <v>45487</v>
      </c>
      <c r="W21" s="506">
        <f>DATE($P$2,$V$2,15)</f>
        <v>45488</v>
      </c>
      <c r="X21" s="506">
        <f>DATE($P$2,$V$2,16)</f>
        <v>45489</v>
      </c>
      <c r="Y21" s="506">
        <f>DATE($P$2,$V$2,17)</f>
        <v>45490</v>
      </c>
      <c r="Z21" s="506">
        <f>DATE($P$2,$V$2,18)</f>
        <v>45491</v>
      </c>
      <c r="AA21" s="506">
        <f>DATE($P$2,$V$2,19)</f>
        <v>45492</v>
      </c>
      <c r="AB21" s="506">
        <f>DATE($P$2,$V$2,20)</f>
        <v>45493</v>
      </c>
      <c r="AC21" s="506">
        <f>DATE($P$2,$V$2,21)</f>
        <v>45494</v>
      </c>
      <c r="AD21" s="506">
        <f>DATE($P$2,$V$2,22)</f>
        <v>45495</v>
      </c>
      <c r="AE21" s="506">
        <f>DATE($P$2,$V$2,23)</f>
        <v>45496</v>
      </c>
      <c r="AF21" s="506">
        <f>DATE($P$2,$V$2,24)</f>
        <v>45497</v>
      </c>
      <c r="AG21" s="506">
        <f>DATE($P$2,$V$2,25)</f>
        <v>45498</v>
      </c>
      <c r="AH21" s="506">
        <f>DATE($P$2,$V$2,26)</f>
        <v>45499</v>
      </c>
      <c r="AI21" s="506">
        <f>DATE($P$2,$V$2,27)</f>
        <v>45500</v>
      </c>
      <c r="AJ21" s="506">
        <f>DATE($P$2,$V$2,28)</f>
        <v>45501</v>
      </c>
      <c r="AK21" s="506">
        <f>IF(AN3="暦月",IF(DAY(EOMONTH(I21,0))&lt;29,"",DATE($P$2,$V$2,29)),"")</f>
        <v>45502</v>
      </c>
      <c r="AL21" s="506">
        <f>IF(AN3="暦月",IF(DAY(EOMONTH(I21,0))&lt;30,"",DATE($P$2,$V$2,30)),"")</f>
        <v>45503</v>
      </c>
      <c r="AM21" s="506">
        <f>IF(AN3="暦月",IF(DAY(EOMONTH(I21,0))&lt;31,"",DATE($P$2,$V$2,31)),"")</f>
        <v>45504</v>
      </c>
      <c r="AN21" s="701"/>
      <c r="AO21" s="702"/>
      <c r="AP21" s="705"/>
      <c r="AQ21" s="706"/>
      <c r="AR21" s="702"/>
      <c r="AS21" s="702"/>
      <c r="AT21" s="492"/>
    </row>
    <row r="22" spans="1:51" s="491" customFormat="1" ht="15" customHeight="1">
      <c r="A22" s="711"/>
      <c r="B22" s="710"/>
      <c r="C22" s="719"/>
      <c r="D22" s="720"/>
      <c r="E22" s="710"/>
      <c r="F22" s="727"/>
      <c r="G22" s="728"/>
      <c r="H22" s="729"/>
      <c r="I22" s="507">
        <f>DATE($P$2,$V$2,1)</f>
        <v>45474</v>
      </c>
      <c r="J22" s="507">
        <f>DATE($P$2,$V$2,2)</f>
        <v>45475</v>
      </c>
      <c r="K22" s="507">
        <f>DATE($P$2,$V$2,3)</f>
        <v>45476</v>
      </c>
      <c r="L22" s="507">
        <f>DATE($P$2,$V$2,4)</f>
        <v>45477</v>
      </c>
      <c r="M22" s="507">
        <f>DATE($P$2,$V$2,5)</f>
        <v>45478</v>
      </c>
      <c r="N22" s="507">
        <f>DATE($P$2,$V$2,6)</f>
        <v>45479</v>
      </c>
      <c r="O22" s="507">
        <f>DATE($P$2,$V$2,7)</f>
        <v>45480</v>
      </c>
      <c r="P22" s="507">
        <f>DATE($P$2,$V$2,8)</f>
        <v>45481</v>
      </c>
      <c r="Q22" s="507">
        <f>DATE($P$2,$V$2,9)</f>
        <v>45482</v>
      </c>
      <c r="R22" s="507">
        <f>DATE($P$2,$V$2,10)</f>
        <v>45483</v>
      </c>
      <c r="S22" s="507">
        <f>DATE($P$2,$V$2,11)</f>
        <v>45484</v>
      </c>
      <c r="T22" s="507">
        <f>DATE($P$2,$V$2,12)</f>
        <v>45485</v>
      </c>
      <c r="U22" s="507">
        <f>DATE($P$2,$V$2,13)</f>
        <v>45486</v>
      </c>
      <c r="V22" s="507">
        <f>DATE($P$2,$V$2,14)</f>
        <v>45487</v>
      </c>
      <c r="W22" s="507">
        <f>DATE($P$2,$V$2,15)</f>
        <v>45488</v>
      </c>
      <c r="X22" s="507">
        <f>DATE($P$2,$V$2,16)</f>
        <v>45489</v>
      </c>
      <c r="Y22" s="507">
        <f>DATE($P$2,$V$2,17)</f>
        <v>45490</v>
      </c>
      <c r="Z22" s="507">
        <f>DATE($P$2,$V$2,18)</f>
        <v>45491</v>
      </c>
      <c r="AA22" s="507">
        <f>DATE($P$2,$V$2,19)</f>
        <v>45492</v>
      </c>
      <c r="AB22" s="507">
        <f>DATE($P$2,$V$2,20)</f>
        <v>45493</v>
      </c>
      <c r="AC22" s="507">
        <f>DATE($P$2,$V$2,21)</f>
        <v>45494</v>
      </c>
      <c r="AD22" s="507">
        <f>DATE($P$2,$V$2,22)</f>
        <v>45495</v>
      </c>
      <c r="AE22" s="507">
        <f>DATE($P$2,$V$2,23)</f>
        <v>45496</v>
      </c>
      <c r="AF22" s="507">
        <f>DATE($P$2,$V$2,24)</f>
        <v>45497</v>
      </c>
      <c r="AG22" s="507">
        <f>DATE($P$2,$V$2,25)</f>
        <v>45498</v>
      </c>
      <c r="AH22" s="507">
        <f>DATE($P$2,$V$2,26)</f>
        <v>45499</v>
      </c>
      <c r="AI22" s="507">
        <f>DATE($P$2,$V$2,27)</f>
        <v>45500</v>
      </c>
      <c r="AJ22" s="507">
        <f>DATE($P$2,$V$2,28)</f>
        <v>45501</v>
      </c>
      <c r="AK22" s="507">
        <f>IF(AN3="暦月",IF(DAY(EOMONTH(I22,0))&lt;29,"",DATE($P$2,$V$2,29)),"")</f>
        <v>45502</v>
      </c>
      <c r="AL22" s="507">
        <f>IF(AN3="暦月",IF(DAY(EOMONTH(I22,0))&lt;30,"",DATE($P$2,$V$2,30)),"")</f>
        <v>45503</v>
      </c>
      <c r="AM22" s="507">
        <f>IF(AN3="暦月",IF(DAY(EOMONTH(I22,0))&lt;31,"",DATE($P$2,$V$2,31)),"")</f>
        <v>45504</v>
      </c>
      <c r="AN22" s="701"/>
      <c r="AO22" s="702"/>
      <c r="AP22" s="707"/>
      <c r="AQ22" s="708"/>
      <c r="AR22" s="702"/>
      <c r="AS22" s="702"/>
      <c r="AT22" s="492"/>
      <c r="AU22" s="699" t="s">
        <v>600</v>
      </c>
      <c r="AV22" s="700"/>
      <c r="AX22" s="699" t="s">
        <v>617</v>
      </c>
      <c r="AY22" s="700"/>
    </row>
    <row r="23" spans="1:51" s="491" customFormat="1" ht="12" customHeight="1">
      <c r="A23" s="675">
        <v>1</v>
      </c>
      <c r="B23" s="678" t="s">
        <v>672</v>
      </c>
      <c r="C23" s="696"/>
      <c r="D23" s="684" t="s">
        <v>618</v>
      </c>
      <c r="E23" s="508"/>
      <c r="F23" s="687"/>
      <c r="G23" s="688"/>
      <c r="H23" s="509" t="s">
        <v>619</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693">
        <f>IF(LEFT($AN$1,6)="共同生活援助",SUM(I24:AM24),SUM(I24:AM25))</f>
        <v>0</v>
      </c>
      <c r="AO23" s="665">
        <f>IF($AN$3="４週",AN23/4,AN23/(DAY(EOMONTH($I$21,0))/7))</f>
        <v>0</v>
      </c>
      <c r="AP23" s="668"/>
      <c r="AQ23" s="669"/>
      <c r="AR23" s="665" t="str">
        <f>IF($AN$3="４週",AU24,AV24)</f>
        <v/>
      </c>
      <c r="AS23" s="665"/>
      <c r="AT23" s="674"/>
      <c r="AU23" s="511" t="s">
        <v>620</v>
      </c>
      <c r="AV23" s="511" t="s">
        <v>621</v>
      </c>
      <c r="AX23" s="511" t="s">
        <v>622</v>
      </c>
      <c r="AY23" s="511" t="s">
        <v>623</v>
      </c>
    </row>
    <row r="24" spans="1:51" s="491" customFormat="1" ht="12" customHeight="1">
      <c r="A24" s="676"/>
      <c r="B24" s="679"/>
      <c r="C24" s="697"/>
      <c r="D24" s="685"/>
      <c r="E24" s="512"/>
      <c r="F24" s="689"/>
      <c r="G24" s="690"/>
      <c r="H24" s="513" t="s">
        <v>624</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694"/>
      <c r="AO24" s="666"/>
      <c r="AP24" s="670"/>
      <c r="AQ24" s="671"/>
      <c r="AR24" s="666"/>
      <c r="AS24" s="666"/>
      <c r="AT24" s="674"/>
      <c r="AU24" s="515" t="str">
        <f>IFERROR(IF($D23="□",($AO23/$AK$6),($AO23/$AK$8)),"")</f>
        <v/>
      </c>
      <c r="AV24" s="515" t="str">
        <f>IFERROR(IF($D23="□",($AN23/$AO$6),($AN23/$AO$8)),"")</f>
        <v/>
      </c>
      <c r="AX24" s="515" t="s">
        <v>774</v>
      </c>
      <c r="AY24" s="515" t="s">
        <v>774</v>
      </c>
    </row>
    <row r="25" spans="1:51" s="491" customFormat="1" ht="12" customHeight="1">
      <c r="A25" s="677"/>
      <c r="B25" s="680"/>
      <c r="C25" s="698"/>
      <c r="D25" s="686"/>
      <c r="E25" s="512"/>
      <c r="F25" s="691"/>
      <c r="G25" s="692"/>
      <c r="H25" s="516" t="s">
        <v>625</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695"/>
      <c r="AO25" s="667"/>
      <c r="AP25" s="672"/>
      <c r="AQ25" s="673"/>
      <c r="AR25" s="667"/>
      <c r="AS25" s="667"/>
      <c r="AT25" s="674"/>
      <c r="AU25" s="518"/>
      <c r="AV25" s="518"/>
      <c r="AX25" s="518"/>
      <c r="AY25" s="518"/>
    </row>
    <row r="26" spans="1:51" s="491" customFormat="1" ht="12" customHeight="1">
      <c r="A26" s="675">
        <v>2</v>
      </c>
      <c r="B26" s="678" t="s">
        <v>678</v>
      </c>
      <c r="C26" s="696"/>
      <c r="D26" s="684" t="s">
        <v>618</v>
      </c>
      <c r="E26" s="508"/>
      <c r="F26" s="687"/>
      <c r="G26" s="688"/>
      <c r="H26" s="509" t="s">
        <v>619</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693">
        <f t="shared" ref="AN26" si="2">IF(LEFT($AN$1,6)="共同生活援助",SUM(I27:AM27),SUM(I27:AM28))</f>
        <v>0</v>
      </c>
      <c r="AO26" s="665">
        <f>IF($AN$3="４週",AN26/4,AN26/(DAY(EOMONTH($I$21,0))/7))</f>
        <v>0</v>
      </c>
      <c r="AP26" s="668"/>
      <c r="AQ26" s="669"/>
      <c r="AR26" s="665" t="str">
        <f>IF($AN$3="４週",AU27,AV27)</f>
        <v/>
      </c>
      <c r="AS26" s="665"/>
      <c r="AT26" s="674"/>
      <c r="AU26" s="511" t="s">
        <v>620</v>
      </c>
      <c r="AV26" s="511" t="s">
        <v>621</v>
      </c>
      <c r="AX26" s="511" t="s">
        <v>622</v>
      </c>
      <c r="AY26" s="511" t="s">
        <v>623</v>
      </c>
    </row>
    <row r="27" spans="1:51" s="491" customFormat="1" ht="12" customHeight="1">
      <c r="A27" s="676"/>
      <c r="B27" s="679"/>
      <c r="C27" s="697"/>
      <c r="D27" s="685"/>
      <c r="E27" s="512"/>
      <c r="F27" s="689"/>
      <c r="G27" s="690"/>
      <c r="H27" s="513" t="s">
        <v>624</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694"/>
      <c r="AO27" s="666"/>
      <c r="AP27" s="670"/>
      <c r="AQ27" s="671"/>
      <c r="AR27" s="666"/>
      <c r="AS27" s="666"/>
      <c r="AT27" s="674"/>
      <c r="AU27" s="515" t="str">
        <f t="shared" ref="AU27" si="3">IFERROR(IF($D26="□",($AO26/$AK$6),($AO26/$AK$8)),"")</f>
        <v/>
      </c>
      <c r="AV27" s="515" t="str">
        <f t="shared" ref="AV27" si="4">IFERROR(IF($D26="□",($AN26/$AO$6),($AN26/$AO$8)),"")</f>
        <v/>
      </c>
      <c r="AX27" s="515" t="s">
        <v>774</v>
      </c>
      <c r="AY27" s="515" t="s">
        <v>774</v>
      </c>
    </row>
    <row r="28" spans="1:51" s="491" customFormat="1" ht="12" customHeight="1">
      <c r="A28" s="677"/>
      <c r="B28" s="680"/>
      <c r="C28" s="698"/>
      <c r="D28" s="686"/>
      <c r="E28" s="512"/>
      <c r="F28" s="691"/>
      <c r="G28" s="692"/>
      <c r="H28" s="516" t="s">
        <v>625</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695"/>
      <c r="AO28" s="667"/>
      <c r="AP28" s="672"/>
      <c r="AQ28" s="673"/>
      <c r="AR28" s="667"/>
      <c r="AS28" s="667"/>
      <c r="AT28" s="674"/>
      <c r="AU28" s="518"/>
      <c r="AV28" s="518"/>
      <c r="AX28" s="518"/>
      <c r="AY28" s="518"/>
    </row>
    <row r="29" spans="1:51" s="491" customFormat="1" ht="12" customHeight="1">
      <c r="A29" s="675">
        <v>3</v>
      </c>
      <c r="B29" s="678"/>
      <c r="C29" s="696"/>
      <c r="D29" s="684" t="s">
        <v>618</v>
      </c>
      <c r="E29" s="508"/>
      <c r="F29" s="687"/>
      <c r="G29" s="688"/>
      <c r="H29" s="509" t="s">
        <v>619</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693">
        <f t="shared" ref="AN29" si="5">IF(LEFT($AN$1,6)="共同生活援助",SUM(I30:AM30),SUM(I30:AM31))</f>
        <v>0</v>
      </c>
      <c r="AO29" s="665">
        <f>IF($AN$3="４週",AN29/4,AN29/(DAY(EOMONTH($I$21,0))/7))</f>
        <v>0</v>
      </c>
      <c r="AP29" s="668"/>
      <c r="AQ29" s="669"/>
      <c r="AR29" s="665" t="str">
        <f>IF($AN$3="４週",AU30,AV30)</f>
        <v/>
      </c>
      <c r="AS29" s="665"/>
      <c r="AT29" s="674"/>
      <c r="AU29" s="511" t="s">
        <v>620</v>
      </c>
      <c r="AV29" s="511" t="s">
        <v>621</v>
      </c>
      <c r="AX29" s="511" t="s">
        <v>622</v>
      </c>
      <c r="AY29" s="511" t="s">
        <v>623</v>
      </c>
    </row>
    <row r="30" spans="1:51" s="491" customFormat="1" ht="12" customHeight="1">
      <c r="A30" s="676"/>
      <c r="B30" s="679"/>
      <c r="C30" s="697"/>
      <c r="D30" s="685"/>
      <c r="E30" s="512"/>
      <c r="F30" s="689"/>
      <c r="G30" s="690"/>
      <c r="H30" s="513" t="s">
        <v>624</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694"/>
      <c r="AO30" s="666"/>
      <c r="AP30" s="670"/>
      <c r="AQ30" s="671"/>
      <c r="AR30" s="666"/>
      <c r="AS30" s="666"/>
      <c r="AT30" s="674"/>
      <c r="AU30" s="515" t="str">
        <f t="shared" ref="AU30" si="6">IFERROR(IF($D29="□",($AO29/$AK$6),($AO29/$AK$8)),"")</f>
        <v/>
      </c>
      <c r="AV30" s="515" t="str">
        <f t="shared" ref="AV30" si="7">IFERROR(IF($D29="□",($AN29/$AO$6),($AN29/$AO$8)),"")</f>
        <v/>
      </c>
      <c r="AX30" s="515" t="s">
        <v>774</v>
      </c>
      <c r="AY30" s="515" t="s">
        <v>774</v>
      </c>
    </row>
    <row r="31" spans="1:51" s="491" customFormat="1" ht="12" customHeight="1">
      <c r="A31" s="677"/>
      <c r="B31" s="680"/>
      <c r="C31" s="698"/>
      <c r="D31" s="686"/>
      <c r="E31" s="512"/>
      <c r="F31" s="691"/>
      <c r="G31" s="692"/>
      <c r="H31" s="516" t="s">
        <v>625</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695"/>
      <c r="AO31" s="667"/>
      <c r="AP31" s="672"/>
      <c r="AQ31" s="673"/>
      <c r="AR31" s="667"/>
      <c r="AS31" s="667"/>
      <c r="AT31" s="674"/>
      <c r="AU31" s="518"/>
      <c r="AV31" s="518"/>
      <c r="AX31" s="518"/>
      <c r="AY31" s="518"/>
    </row>
    <row r="32" spans="1:51" s="491" customFormat="1" ht="12" customHeight="1">
      <c r="A32" s="675">
        <v>4</v>
      </c>
      <c r="B32" s="678"/>
      <c r="C32" s="696"/>
      <c r="D32" s="684" t="s">
        <v>618</v>
      </c>
      <c r="E32" s="508"/>
      <c r="F32" s="687"/>
      <c r="G32" s="688"/>
      <c r="H32" s="509" t="s">
        <v>619</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693">
        <f t="shared" ref="AN32" si="8">IF(LEFT($AN$1,6)="共同生活援助",SUM(I33:AM33),SUM(I33:AM34))</f>
        <v>0</v>
      </c>
      <c r="AO32" s="665">
        <f>IF($AN$3="４週",AN32/4,AN32/(DAY(EOMONTH($I$21,0))/7))</f>
        <v>0</v>
      </c>
      <c r="AP32" s="668"/>
      <c r="AQ32" s="669"/>
      <c r="AR32" s="665" t="str">
        <f t="shared" ref="AR32" si="9">IF($AN$3="４週",AU33,AV33)</f>
        <v/>
      </c>
      <c r="AS32" s="665"/>
      <c r="AT32" s="674"/>
      <c r="AU32" s="511" t="s">
        <v>620</v>
      </c>
      <c r="AV32" s="511" t="s">
        <v>621</v>
      </c>
      <c r="AX32" s="511" t="s">
        <v>622</v>
      </c>
      <c r="AY32" s="511" t="s">
        <v>623</v>
      </c>
    </row>
    <row r="33" spans="1:51" s="491" customFormat="1" ht="12" customHeight="1">
      <c r="A33" s="676"/>
      <c r="B33" s="679"/>
      <c r="C33" s="697"/>
      <c r="D33" s="685"/>
      <c r="E33" s="512"/>
      <c r="F33" s="689"/>
      <c r="G33" s="690"/>
      <c r="H33" s="513" t="s">
        <v>624</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694"/>
      <c r="AO33" s="666"/>
      <c r="AP33" s="670"/>
      <c r="AQ33" s="671"/>
      <c r="AR33" s="666"/>
      <c r="AS33" s="666"/>
      <c r="AT33" s="674"/>
      <c r="AU33" s="515" t="str">
        <f t="shared" ref="AU33" si="10">IFERROR(IF($D32="□",($AO32/$AK$6),($AO32/$AK$8)),"")</f>
        <v/>
      </c>
      <c r="AV33" s="515" t="str">
        <f t="shared" ref="AV33" si="11">IFERROR(IF($D32="□",($AN32/$AO$6),($AN32/$AO$8)),"")</f>
        <v/>
      </c>
      <c r="AX33" s="515" t="s">
        <v>774</v>
      </c>
      <c r="AY33" s="515" t="s">
        <v>774</v>
      </c>
    </row>
    <row r="34" spans="1:51" s="491" customFormat="1" ht="12" customHeight="1">
      <c r="A34" s="677"/>
      <c r="B34" s="680"/>
      <c r="C34" s="698"/>
      <c r="D34" s="686"/>
      <c r="E34" s="512"/>
      <c r="F34" s="691"/>
      <c r="G34" s="692"/>
      <c r="H34" s="516" t="s">
        <v>625</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695"/>
      <c r="AO34" s="667"/>
      <c r="AP34" s="672"/>
      <c r="AQ34" s="673"/>
      <c r="AR34" s="667"/>
      <c r="AS34" s="667"/>
      <c r="AT34" s="674"/>
      <c r="AU34" s="518"/>
      <c r="AV34" s="518"/>
      <c r="AX34" s="518"/>
      <c r="AY34" s="518"/>
    </row>
    <row r="35" spans="1:51" s="491" customFormat="1" ht="12" customHeight="1">
      <c r="A35" s="675">
        <v>5</v>
      </c>
      <c r="B35" s="678"/>
      <c r="C35" s="696"/>
      <c r="D35" s="684" t="s">
        <v>618</v>
      </c>
      <c r="E35" s="508"/>
      <c r="F35" s="687"/>
      <c r="G35" s="688"/>
      <c r="H35" s="509" t="s">
        <v>619</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693">
        <f t="shared" ref="AN35" si="12">IF(LEFT($AN$1,6)="共同生活援助",SUM(I36:AM36),SUM(I36:AM37))</f>
        <v>0</v>
      </c>
      <c r="AO35" s="665">
        <f>IF($AN$3="４週",AN35/4,AN35/(DAY(EOMONTH($I$21,0))/7))</f>
        <v>0</v>
      </c>
      <c r="AP35" s="668"/>
      <c r="AQ35" s="669"/>
      <c r="AR35" s="665" t="str">
        <f t="shared" ref="AR35" si="13">IF($AN$3="４週",AU36,AV36)</f>
        <v/>
      </c>
      <c r="AS35" s="665"/>
      <c r="AT35" s="674"/>
      <c r="AU35" s="511" t="s">
        <v>620</v>
      </c>
      <c r="AV35" s="511" t="s">
        <v>621</v>
      </c>
      <c r="AX35" s="511" t="s">
        <v>622</v>
      </c>
      <c r="AY35" s="511" t="s">
        <v>623</v>
      </c>
    </row>
    <row r="36" spans="1:51" s="491" customFormat="1" ht="12" customHeight="1">
      <c r="A36" s="676"/>
      <c r="B36" s="679"/>
      <c r="C36" s="697"/>
      <c r="D36" s="685"/>
      <c r="E36" s="512"/>
      <c r="F36" s="689"/>
      <c r="G36" s="690"/>
      <c r="H36" s="513" t="s">
        <v>624</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694"/>
      <c r="AO36" s="666"/>
      <c r="AP36" s="670"/>
      <c r="AQ36" s="671"/>
      <c r="AR36" s="666"/>
      <c r="AS36" s="666"/>
      <c r="AT36" s="674"/>
      <c r="AU36" s="515" t="str">
        <f t="shared" ref="AU36" si="14">IFERROR(IF($D35="□",($AO35/$AK$6),($AO35/$AK$8)),"")</f>
        <v/>
      </c>
      <c r="AV36" s="515" t="str">
        <f t="shared" ref="AV36" si="15">IFERROR(IF($D35="□",($AN35/$AO$6),($AN35/$AO$8)),"")</f>
        <v/>
      </c>
      <c r="AX36" s="515" t="s">
        <v>774</v>
      </c>
      <c r="AY36" s="515" t="s">
        <v>774</v>
      </c>
    </row>
    <row r="37" spans="1:51" s="491" customFormat="1" ht="12" customHeight="1">
      <c r="A37" s="677"/>
      <c r="B37" s="680"/>
      <c r="C37" s="698"/>
      <c r="D37" s="686"/>
      <c r="E37" s="512"/>
      <c r="F37" s="691"/>
      <c r="G37" s="692"/>
      <c r="H37" s="516" t="s">
        <v>625</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695"/>
      <c r="AO37" s="667"/>
      <c r="AP37" s="672"/>
      <c r="AQ37" s="673"/>
      <c r="AR37" s="667"/>
      <c r="AS37" s="667"/>
      <c r="AT37" s="674"/>
      <c r="AU37" s="518"/>
      <c r="AV37" s="518"/>
      <c r="AX37" s="518"/>
      <c r="AY37" s="518"/>
    </row>
    <row r="38" spans="1:51" s="491" customFormat="1" ht="12" customHeight="1">
      <c r="A38" s="675">
        <v>6</v>
      </c>
      <c r="B38" s="678"/>
      <c r="C38" s="696"/>
      <c r="D38" s="684" t="s">
        <v>618</v>
      </c>
      <c r="E38" s="508"/>
      <c r="F38" s="687"/>
      <c r="G38" s="688"/>
      <c r="H38" s="509" t="s">
        <v>619</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693">
        <f t="shared" ref="AN38" si="16">IF(LEFT($AN$1,6)="共同生活援助",SUM(I39:AM39),SUM(I39:AM40))</f>
        <v>0</v>
      </c>
      <c r="AO38" s="665">
        <f>IF($AN$3="４週",AN38/4,AN38/(DAY(EOMONTH($I$21,0))/7))</f>
        <v>0</v>
      </c>
      <c r="AP38" s="668"/>
      <c r="AQ38" s="669"/>
      <c r="AR38" s="665" t="str">
        <f t="shared" ref="AR38" si="17">IF($AN$3="４週",AU39,AV39)</f>
        <v/>
      </c>
      <c r="AS38" s="665"/>
      <c r="AT38" s="674"/>
      <c r="AU38" s="511" t="s">
        <v>620</v>
      </c>
      <c r="AV38" s="511" t="s">
        <v>621</v>
      </c>
      <c r="AX38" s="511" t="s">
        <v>622</v>
      </c>
      <c r="AY38" s="511" t="s">
        <v>623</v>
      </c>
    </row>
    <row r="39" spans="1:51" s="491" customFormat="1" ht="12" customHeight="1">
      <c r="A39" s="676"/>
      <c r="B39" s="679"/>
      <c r="C39" s="697"/>
      <c r="D39" s="685"/>
      <c r="E39" s="512"/>
      <c r="F39" s="689"/>
      <c r="G39" s="690"/>
      <c r="H39" s="513" t="s">
        <v>624</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694"/>
      <c r="AO39" s="666"/>
      <c r="AP39" s="670"/>
      <c r="AQ39" s="671"/>
      <c r="AR39" s="666"/>
      <c r="AS39" s="666"/>
      <c r="AT39" s="674"/>
      <c r="AU39" s="515" t="str">
        <f t="shared" ref="AU39" si="18">IFERROR(IF($D38="□",($AO38/$AK$6),($AO38/$AK$8)),"")</f>
        <v/>
      </c>
      <c r="AV39" s="515" t="str">
        <f t="shared" ref="AV39" si="19">IFERROR(IF($D38="□",($AN38/$AO$6),($AN38/$AO$8)),"")</f>
        <v/>
      </c>
      <c r="AX39" s="515" t="s">
        <v>774</v>
      </c>
      <c r="AY39" s="515" t="s">
        <v>774</v>
      </c>
    </row>
    <row r="40" spans="1:51" s="491" customFormat="1" ht="12" customHeight="1">
      <c r="A40" s="677"/>
      <c r="B40" s="680"/>
      <c r="C40" s="698"/>
      <c r="D40" s="686"/>
      <c r="E40" s="512"/>
      <c r="F40" s="691"/>
      <c r="G40" s="692"/>
      <c r="H40" s="516" t="s">
        <v>625</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695"/>
      <c r="AO40" s="667"/>
      <c r="AP40" s="672"/>
      <c r="AQ40" s="673"/>
      <c r="AR40" s="667"/>
      <c r="AS40" s="667"/>
      <c r="AT40" s="674"/>
      <c r="AU40" s="518"/>
      <c r="AV40" s="518"/>
      <c r="AX40" s="518"/>
      <c r="AY40" s="518"/>
    </row>
    <row r="41" spans="1:51" s="491" customFormat="1" ht="12" customHeight="1">
      <c r="A41" s="675">
        <v>7</v>
      </c>
      <c r="B41" s="678"/>
      <c r="C41" s="696"/>
      <c r="D41" s="684" t="s">
        <v>618</v>
      </c>
      <c r="E41" s="508"/>
      <c r="F41" s="687"/>
      <c r="G41" s="688"/>
      <c r="H41" s="509" t="s">
        <v>619</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693">
        <f t="shared" ref="AN41" si="20">IF(LEFT($AN$1,6)="共同生活援助",SUM(I42:AM42),SUM(I42:AM43))</f>
        <v>0</v>
      </c>
      <c r="AO41" s="665">
        <f>IF($AN$3="４週",AN41/4,AN41/(DAY(EOMONTH($I$21,0))/7))</f>
        <v>0</v>
      </c>
      <c r="AP41" s="668"/>
      <c r="AQ41" s="669"/>
      <c r="AR41" s="665" t="str">
        <f t="shared" ref="AR41" si="21">IF($AN$3="４週",AU42,AV42)</f>
        <v/>
      </c>
      <c r="AS41" s="665"/>
      <c r="AT41" s="674"/>
      <c r="AU41" s="511" t="s">
        <v>620</v>
      </c>
      <c r="AV41" s="511" t="s">
        <v>621</v>
      </c>
      <c r="AX41" s="511" t="s">
        <v>622</v>
      </c>
      <c r="AY41" s="511" t="s">
        <v>623</v>
      </c>
    </row>
    <row r="42" spans="1:51" s="491" customFormat="1" ht="12" customHeight="1">
      <c r="A42" s="676"/>
      <c r="B42" s="679"/>
      <c r="C42" s="697"/>
      <c r="D42" s="685"/>
      <c r="E42" s="512"/>
      <c r="F42" s="689"/>
      <c r="G42" s="690"/>
      <c r="H42" s="513" t="s">
        <v>624</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694"/>
      <c r="AO42" s="666"/>
      <c r="AP42" s="670"/>
      <c r="AQ42" s="671"/>
      <c r="AR42" s="666"/>
      <c r="AS42" s="666"/>
      <c r="AT42" s="674"/>
      <c r="AU42" s="515" t="str">
        <f t="shared" ref="AU42" si="22">IFERROR(IF($D41="□",($AO41/$AK$6),($AO41/$AK$8)),"")</f>
        <v/>
      </c>
      <c r="AV42" s="515" t="str">
        <f t="shared" ref="AV42" si="23">IFERROR(IF($D41="□",($AN41/$AO$6),($AN41/$AO$8)),"")</f>
        <v/>
      </c>
      <c r="AX42" s="515" t="s">
        <v>774</v>
      </c>
      <c r="AY42" s="515" t="s">
        <v>774</v>
      </c>
    </row>
    <row r="43" spans="1:51" s="491" customFormat="1" ht="12" customHeight="1">
      <c r="A43" s="677"/>
      <c r="B43" s="680"/>
      <c r="C43" s="698"/>
      <c r="D43" s="686"/>
      <c r="E43" s="512"/>
      <c r="F43" s="691"/>
      <c r="G43" s="692"/>
      <c r="H43" s="516" t="s">
        <v>625</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695"/>
      <c r="AO43" s="667"/>
      <c r="AP43" s="672"/>
      <c r="AQ43" s="673"/>
      <c r="AR43" s="667"/>
      <c r="AS43" s="667"/>
      <c r="AT43" s="674"/>
      <c r="AU43" s="518"/>
      <c r="AV43" s="518"/>
      <c r="AX43" s="518"/>
      <c r="AY43" s="518"/>
    </row>
    <row r="44" spans="1:51" s="491" customFormat="1" ht="12" customHeight="1">
      <c r="A44" s="675">
        <v>8</v>
      </c>
      <c r="B44" s="678"/>
      <c r="C44" s="696"/>
      <c r="D44" s="684" t="s">
        <v>618</v>
      </c>
      <c r="E44" s="508"/>
      <c r="F44" s="687"/>
      <c r="G44" s="688"/>
      <c r="H44" s="509" t="s">
        <v>619</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693">
        <f t="shared" ref="AN44" si="24">IF(LEFT($AN$1,6)="共同生活援助",SUM(I45:AM45),SUM(I45:AM46))</f>
        <v>0</v>
      </c>
      <c r="AO44" s="665">
        <f>IF($AN$3="４週",AN44/4,AN44/(DAY(EOMONTH($I$21,0))/7))</f>
        <v>0</v>
      </c>
      <c r="AP44" s="668"/>
      <c r="AQ44" s="669"/>
      <c r="AR44" s="665" t="str">
        <f t="shared" ref="AR44" si="25">IF($AN$3="４週",AU45,AV45)</f>
        <v/>
      </c>
      <c r="AS44" s="665"/>
      <c r="AT44" s="674"/>
      <c r="AU44" s="511" t="s">
        <v>620</v>
      </c>
      <c r="AV44" s="511" t="s">
        <v>621</v>
      </c>
      <c r="AX44" s="511" t="s">
        <v>622</v>
      </c>
      <c r="AY44" s="511" t="s">
        <v>623</v>
      </c>
    </row>
    <row r="45" spans="1:51" s="491" customFormat="1" ht="12" customHeight="1">
      <c r="A45" s="676"/>
      <c r="B45" s="679"/>
      <c r="C45" s="697"/>
      <c r="D45" s="685"/>
      <c r="E45" s="512"/>
      <c r="F45" s="689"/>
      <c r="G45" s="690"/>
      <c r="H45" s="513" t="s">
        <v>624</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694"/>
      <c r="AO45" s="666"/>
      <c r="AP45" s="670"/>
      <c r="AQ45" s="671"/>
      <c r="AR45" s="666"/>
      <c r="AS45" s="666"/>
      <c r="AT45" s="674"/>
      <c r="AU45" s="515" t="str">
        <f t="shared" ref="AU45" si="26">IFERROR(IF($D44="□",($AO44/$AK$6),($AO44/$AK$8)),"")</f>
        <v/>
      </c>
      <c r="AV45" s="515" t="str">
        <f t="shared" ref="AV45" si="27">IFERROR(IF($D44="□",($AN44/$AO$6),($AN44/$AO$8)),"")</f>
        <v/>
      </c>
      <c r="AX45" s="515" t="s">
        <v>774</v>
      </c>
      <c r="AY45" s="515" t="s">
        <v>774</v>
      </c>
    </row>
    <row r="46" spans="1:51" s="491" customFormat="1" ht="12" customHeight="1">
      <c r="A46" s="677"/>
      <c r="B46" s="680"/>
      <c r="C46" s="698"/>
      <c r="D46" s="686"/>
      <c r="E46" s="512"/>
      <c r="F46" s="691"/>
      <c r="G46" s="692"/>
      <c r="H46" s="516" t="s">
        <v>625</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695"/>
      <c r="AO46" s="667"/>
      <c r="AP46" s="672"/>
      <c r="AQ46" s="673"/>
      <c r="AR46" s="667"/>
      <c r="AS46" s="667"/>
      <c r="AT46" s="674"/>
      <c r="AU46" s="518"/>
      <c r="AV46" s="518"/>
      <c r="AX46" s="518"/>
      <c r="AY46" s="518"/>
    </row>
    <row r="47" spans="1:51" s="491" customFormat="1" ht="12" customHeight="1">
      <c r="A47" s="675">
        <v>9</v>
      </c>
      <c r="B47" s="678"/>
      <c r="C47" s="696"/>
      <c r="D47" s="684" t="s">
        <v>618</v>
      </c>
      <c r="E47" s="508"/>
      <c r="F47" s="687"/>
      <c r="G47" s="688"/>
      <c r="H47" s="509" t="s">
        <v>619</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693">
        <f t="shared" ref="AN47" si="28">IF(LEFT($AN$1,6)="共同生活援助",SUM(I48:AM48),SUM(I48:AM49))</f>
        <v>0</v>
      </c>
      <c r="AO47" s="665">
        <f>IF($AN$3="４週",AN47/4,AN47/(DAY(EOMONTH($I$21,0))/7))</f>
        <v>0</v>
      </c>
      <c r="AP47" s="668"/>
      <c r="AQ47" s="669"/>
      <c r="AR47" s="665" t="str">
        <f t="shared" ref="AR47" si="29">IF($AN$3="４週",AU48,AV48)</f>
        <v/>
      </c>
      <c r="AS47" s="665"/>
      <c r="AT47" s="674"/>
      <c r="AU47" s="511" t="s">
        <v>620</v>
      </c>
      <c r="AV47" s="511" t="s">
        <v>621</v>
      </c>
      <c r="AX47" s="511" t="s">
        <v>622</v>
      </c>
      <c r="AY47" s="511" t="s">
        <v>623</v>
      </c>
    </row>
    <row r="48" spans="1:51" s="491" customFormat="1" ht="12" customHeight="1">
      <c r="A48" s="676"/>
      <c r="B48" s="679"/>
      <c r="C48" s="697"/>
      <c r="D48" s="685"/>
      <c r="E48" s="512"/>
      <c r="F48" s="689"/>
      <c r="G48" s="690"/>
      <c r="H48" s="513" t="s">
        <v>624</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694"/>
      <c r="AO48" s="666"/>
      <c r="AP48" s="670"/>
      <c r="AQ48" s="671"/>
      <c r="AR48" s="666"/>
      <c r="AS48" s="666"/>
      <c r="AT48" s="674"/>
      <c r="AU48" s="515" t="str">
        <f t="shared" ref="AU48" si="30">IFERROR(IF($D47="□",($AO47/$AK$6),($AO47/$AK$8)),"")</f>
        <v/>
      </c>
      <c r="AV48" s="515" t="str">
        <f t="shared" ref="AV48" si="31">IFERROR(IF($D47="□",($AN47/$AO$6),($AN47/$AO$8)),"")</f>
        <v/>
      </c>
      <c r="AX48" s="515" t="s">
        <v>774</v>
      </c>
      <c r="AY48" s="515" t="s">
        <v>774</v>
      </c>
    </row>
    <row r="49" spans="1:51" s="491" customFormat="1" ht="12" customHeight="1">
      <c r="A49" s="677"/>
      <c r="B49" s="680"/>
      <c r="C49" s="698"/>
      <c r="D49" s="686"/>
      <c r="E49" s="512"/>
      <c r="F49" s="691"/>
      <c r="G49" s="692"/>
      <c r="H49" s="516" t="s">
        <v>625</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695"/>
      <c r="AO49" s="667"/>
      <c r="AP49" s="672"/>
      <c r="AQ49" s="673"/>
      <c r="AR49" s="667"/>
      <c r="AS49" s="667"/>
      <c r="AT49" s="674"/>
      <c r="AU49" s="518"/>
      <c r="AV49" s="518"/>
      <c r="AX49" s="518"/>
      <c r="AY49" s="518"/>
    </row>
    <row r="50" spans="1:51" s="491" customFormat="1" ht="12" customHeight="1">
      <c r="A50" s="675">
        <v>10</v>
      </c>
      <c r="B50" s="678"/>
      <c r="C50" s="696"/>
      <c r="D50" s="684" t="s">
        <v>618</v>
      </c>
      <c r="E50" s="508"/>
      <c r="F50" s="687"/>
      <c r="G50" s="688"/>
      <c r="H50" s="509" t="s">
        <v>619</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693">
        <f t="shared" ref="AN50" si="32">IF(LEFT($AN$1,6)="共同生活援助",SUM(I51:AM51),SUM(I51:AM52))</f>
        <v>0</v>
      </c>
      <c r="AO50" s="665">
        <f>IF($AN$3="４週",AN50/4,AN50/(DAY(EOMONTH($I$21,0))/7))</f>
        <v>0</v>
      </c>
      <c r="AP50" s="668"/>
      <c r="AQ50" s="669"/>
      <c r="AR50" s="665" t="str">
        <f t="shared" ref="AR50" si="33">IF($AN$3="４週",AU51,AV51)</f>
        <v/>
      </c>
      <c r="AS50" s="665"/>
      <c r="AT50" s="674"/>
      <c r="AU50" s="511" t="s">
        <v>620</v>
      </c>
      <c r="AV50" s="511" t="s">
        <v>621</v>
      </c>
      <c r="AX50" s="511" t="s">
        <v>622</v>
      </c>
      <c r="AY50" s="511" t="s">
        <v>623</v>
      </c>
    </row>
    <row r="51" spans="1:51" s="491" customFormat="1" ht="12" customHeight="1">
      <c r="A51" s="676"/>
      <c r="B51" s="679"/>
      <c r="C51" s="697"/>
      <c r="D51" s="685"/>
      <c r="E51" s="512"/>
      <c r="F51" s="689"/>
      <c r="G51" s="690"/>
      <c r="H51" s="513" t="s">
        <v>624</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694"/>
      <c r="AO51" s="666"/>
      <c r="AP51" s="670"/>
      <c r="AQ51" s="671"/>
      <c r="AR51" s="666"/>
      <c r="AS51" s="666"/>
      <c r="AT51" s="674"/>
      <c r="AU51" s="515" t="str">
        <f t="shared" ref="AU51" si="34">IFERROR(IF($D50="□",($AO50/$AK$6),($AO50/$AK$8)),"")</f>
        <v/>
      </c>
      <c r="AV51" s="515" t="str">
        <f t="shared" ref="AV51" si="35">IFERROR(IF($D50="□",($AN50/$AO$6),($AN50/$AO$8)),"")</f>
        <v/>
      </c>
      <c r="AX51" s="515" t="s">
        <v>774</v>
      </c>
      <c r="AY51" s="515" t="s">
        <v>774</v>
      </c>
    </row>
    <row r="52" spans="1:51" s="491" customFormat="1" ht="12" customHeight="1">
      <c r="A52" s="677"/>
      <c r="B52" s="680"/>
      <c r="C52" s="698"/>
      <c r="D52" s="686"/>
      <c r="E52" s="512"/>
      <c r="F52" s="691"/>
      <c r="G52" s="692"/>
      <c r="H52" s="516" t="s">
        <v>625</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695"/>
      <c r="AO52" s="667"/>
      <c r="AP52" s="672"/>
      <c r="AQ52" s="673"/>
      <c r="AR52" s="667"/>
      <c r="AS52" s="667"/>
      <c r="AT52" s="674"/>
      <c r="AU52" s="518"/>
      <c r="AV52" s="518"/>
      <c r="AX52" s="518"/>
      <c r="AY52" s="518"/>
    </row>
    <row r="53" spans="1:51" s="491" customFormat="1" ht="12" customHeight="1">
      <c r="A53" s="675">
        <v>11</v>
      </c>
      <c r="B53" s="678"/>
      <c r="C53" s="696"/>
      <c r="D53" s="684" t="s">
        <v>618</v>
      </c>
      <c r="E53" s="508"/>
      <c r="F53" s="687"/>
      <c r="G53" s="688"/>
      <c r="H53" s="509" t="s">
        <v>619</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693">
        <f t="shared" ref="AN53" si="36">IF(LEFT($AN$1,6)="共同生活援助",SUM(I54:AM54),SUM(I54:AM55))</f>
        <v>0</v>
      </c>
      <c r="AO53" s="665">
        <f>IF($AN$3="４週",AN53/4,AN53/(DAY(EOMONTH($I$21,0))/7))</f>
        <v>0</v>
      </c>
      <c r="AP53" s="668"/>
      <c r="AQ53" s="669"/>
      <c r="AR53" s="665" t="str">
        <f t="shared" ref="AR53" si="37">IF($AN$3="４週",AU54,AV54)</f>
        <v/>
      </c>
      <c r="AS53" s="665"/>
      <c r="AT53" s="674"/>
      <c r="AU53" s="511" t="s">
        <v>620</v>
      </c>
      <c r="AV53" s="511" t="s">
        <v>621</v>
      </c>
      <c r="AX53" s="511" t="s">
        <v>622</v>
      </c>
      <c r="AY53" s="511" t="s">
        <v>623</v>
      </c>
    </row>
    <row r="54" spans="1:51" s="491" customFormat="1" ht="12" customHeight="1">
      <c r="A54" s="676"/>
      <c r="B54" s="679"/>
      <c r="C54" s="697"/>
      <c r="D54" s="685"/>
      <c r="E54" s="512"/>
      <c r="F54" s="689"/>
      <c r="G54" s="690"/>
      <c r="H54" s="513" t="s">
        <v>624</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694"/>
      <c r="AO54" s="666"/>
      <c r="AP54" s="670"/>
      <c r="AQ54" s="671"/>
      <c r="AR54" s="666"/>
      <c r="AS54" s="666"/>
      <c r="AT54" s="674"/>
      <c r="AU54" s="515" t="str">
        <f t="shared" ref="AU54" si="38">IFERROR(IF($D53="□",($AO53/$AK$6),($AO53/$AK$8)),"")</f>
        <v/>
      </c>
      <c r="AV54" s="515" t="str">
        <f t="shared" ref="AV54" si="39">IFERROR(IF($D53="□",($AN53/$AO$6),($AN53/$AO$8)),"")</f>
        <v/>
      </c>
      <c r="AX54" s="515" t="s">
        <v>774</v>
      </c>
      <c r="AY54" s="515" t="s">
        <v>774</v>
      </c>
    </row>
    <row r="55" spans="1:51" s="491" customFormat="1" ht="12" customHeight="1">
      <c r="A55" s="677"/>
      <c r="B55" s="680"/>
      <c r="C55" s="698"/>
      <c r="D55" s="686"/>
      <c r="E55" s="512"/>
      <c r="F55" s="691"/>
      <c r="G55" s="692"/>
      <c r="H55" s="516" t="s">
        <v>625</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695"/>
      <c r="AO55" s="667"/>
      <c r="AP55" s="672"/>
      <c r="AQ55" s="673"/>
      <c r="AR55" s="667"/>
      <c r="AS55" s="667"/>
      <c r="AT55" s="674"/>
      <c r="AU55" s="518"/>
      <c r="AV55" s="518"/>
      <c r="AX55" s="518"/>
      <c r="AY55" s="518"/>
    </row>
    <row r="56" spans="1:51" s="491" customFormat="1" ht="12" customHeight="1">
      <c r="A56" s="675">
        <v>12</v>
      </c>
      <c r="B56" s="678"/>
      <c r="C56" s="696"/>
      <c r="D56" s="684" t="s">
        <v>618</v>
      </c>
      <c r="E56" s="508"/>
      <c r="F56" s="687"/>
      <c r="G56" s="688"/>
      <c r="H56" s="509" t="s">
        <v>619</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693">
        <f t="shared" ref="AN56" si="40">IF(LEFT($AN$1,6)="共同生活援助",SUM(I57:AM57),SUM(I57:AM58))</f>
        <v>0</v>
      </c>
      <c r="AO56" s="665">
        <f>IF($AN$3="４週",AN56/4,AN56/(DAY(EOMONTH($I$21,0))/7))</f>
        <v>0</v>
      </c>
      <c r="AP56" s="668"/>
      <c r="AQ56" s="669"/>
      <c r="AR56" s="665" t="str">
        <f t="shared" ref="AR56" si="41">IF($AN$3="４週",AU57,AV57)</f>
        <v/>
      </c>
      <c r="AS56" s="665"/>
      <c r="AT56" s="674"/>
      <c r="AU56" s="511" t="s">
        <v>620</v>
      </c>
      <c r="AV56" s="511" t="s">
        <v>621</v>
      </c>
      <c r="AX56" s="511" t="s">
        <v>622</v>
      </c>
      <c r="AY56" s="511" t="s">
        <v>623</v>
      </c>
    </row>
    <row r="57" spans="1:51" s="491" customFormat="1" ht="12" customHeight="1">
      <c r="A57" s="676"/>
      <c r="B57" s="679"/>
      <c r="C57" s="697"/>
      <c r="D57" s="685"/>
      <c r="E57" s="512"/>
      <c r="F57" s="689"/>
      <c r="G57" s="690"/>
      <c r="H57" s="513" t="s">
        <v>624</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694"/>
      <c r="AO57" s="666"/>
      <c r="AP57" s="670"/>
      <c r="AQ57" s="671"/>
      <c r="AR57" s="666"/>
      <c r="AS57" s="666"/>
      <c r="AT57" s="674"/>
      <c r="AU57" s="515" t="str">
        <f t="shared" ref="AU57" si="42">IFERROR(IF($D56="□",($AO56/$AK$6),($AO56/$AK$8)),"")</f>
        <v/>
      </c>
      <c r="AV57" s="515" t="str">
        <f t="shared" ref="AV57" si="43">IFERROR(IF($D56="□",($AN56/$AO$6),($AN56/$AO$8)),"")</f>
        <v/>
      </c>
      <c r="AX57" s="515" t="s">
        <v>774</v>
      </c>
      <c r="AY57" s="515" t="s">
        <v>774</v>
      </c>
    </row>
    <row r="58" spans="1:51" s="491" customFormat="1" ht="12" customHeight="1">
      <c r="A58" s="677"/>
      <c r="B58" s="680"/>
      <c r="C58" s="698"/>
      <c r="D58" s="686"/>
      <c r="E58" s="512"/>
      <c r="F58" s="691"/>
      <c r="G58" s="692"/>
      <c r="H58" s="516" t="s">
        <v>625</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695"/>
      <c r="AO58" s="667"/>
      <c r="AP58" s="672"/>
      <c r="AQ58" s="673"/>
      <c r="AR58" s="667"/>
      <c r="AS58" s="667"/>
      <c r="AT58" s="674"/>
      <c r="AU58" s="518"/>
      <c r="AV58" s="518"/>
      <c r="AX58" s="518"/>
      <c r="AY58" s="518"/>
    </row>
    <row r="59" spans="1:51" s="491" customFormat="1" ht="12" customHeight="1">
      <c r="A59" s="675">
        <v>13</v>
      </c>
      <c r="B59" s="678"/>
      <c r="C59" s="696"/>
      <c r="D59" s="684" t="s">
        <v>618</v>
      </c>
      <c r="E59" s="508"/>
      <c r="F59" s="687"/>
      <c r="G59" s="688"/>
      <c r="H59" s="509" t="s">
        <v>619</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693">
        <f t="shared" ref="AN59" si="44">IF(LEFT($AN$1,6)="共同生活援助",SUM(I60:AM60),SUM(I60:AM61))</f>
        <v>0</v>
      </c>
      <c r="AO59" s="665">
        <f>IF($AN$3="４週",AN59/4,AN59/(DAY(EOMONTH($I$21,0))/7))</f>
        <v>0</v>
      </c>
      <c r="AP59" s="668"/>
      <c r="AQ59" s="669"/>
      <c r="AR59" s="665" t="str">
        <f t="shared" ref="AR59" si="45">IF($AN$3="４週",AU60,AV60)</f>
        <v/>
      </c>
      <c r="AS59" s="665"/>
      <c r="AT59" s="674"/>
      <c r="AU59" s="511" t="s">
        <v>620</v>
      </c>
      <c r="AV59" s="511" t="s">
        <v>621</v>
      </c>
      <c r="AX59" s="511" t="s">
        <v>622</v>
      </c>
      <c r="AY59" s="511" t="s">
        <v>623</v>
      </c>
    </row>
    <row r="60" spans="1:51" s="491" customFormat="1" ht="12" customHeight="1">
      <c r="A60" s="676"/>
      <c r="B60" s="679"/>
      <c r="C60" s="697"/>
      <c r="D60" s="685"/>
      <c r="E60" s="512"/>
      <c r="F60" s="689"/>
      <c r="G60" s="690"/>
      <c r="H60" s="513" t="s">
        <v>624</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694"/>
      <c r="AO60" s="666"/>
      <c r="AP60" s="670"/>
      <c r="AQ60" s="671"/>
      <c r="AR60" s="666"/>
      <c r="AS60" s="666"/>
      <c r="AT60" s="674"/>
      <c r="AU60" s="515" t="str">
        <f t="shared" ref="AU60" si="46">IFERROR(IF($D59="□",($AO59/$AK$6),($AO59/$AK$8)),"")</f>
        <v/>
      </c>
      <c r="AV60" s="515" t="str">
        <f t="shared" ref="AV60" si="47">IFERROR(IF($D59="□",($AN59/$AO$6),($AN59/$AO$8)),"")</f>
        <v/>
      </c>
      <c r="AX60" s="515" t="s">
        <v>774</v>
      </c>
      <c r="AY60" s="515" t="s">
        <v>774</v>
      </c>
    </row>
    <row r="61" spans="1:51" s="491" customFormat="1" ht="12" customHeight="1">
      <c r="A61" s="677"/>
      <c r="B61" s="680"/>
      <c r="C61" s="698"/>
      <c r="D61" s="686"/>
      <c r="E61" s="512"/>
      <c r="F61" s="691"/>
      <c r="G61" s="692"/>
      <c r="H61" s="516" t="s">
        <v>625</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695"/>
      <c r="AO61" s="667"/>
      <c r="AP61" s="672"/>
      <c r="AQ61" s="673"/>
      <c r="AR61" s="667"/>
      <c r="AS61" s="667"/>
      <c r="AT61" s="674"/>
      <c r="AU61" s="518"/>
      <c r="AV61" s="518"/>
      <c r="AX61" s="518"/>
      <c r="AY61" s="518"/>
    </row>
    <row r="62" spans="1:51" s="491" customFormat="1" ht="12" customHeight="1">
      <c r="A62" s="675">
        <v>14</v>
      </c>
      <c r="B62" s="678"/>
      <c r="C62" s="696"/>
      <c r="D62" s="684" t="s">
        <v>618</v>
      </c>
      <c r="E62" s="508"/>
      <c r="F62" s="687"/>
      <c r="G62" s="688"/>
      <c r="H62" s="509" t="s">
        <v>619</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693">
        <f t="shared" ref="AN62" si="48">IF(LEFT($AN$1,6)="共同生活援助",SUM(I63:AM63),SUM(I63:AM64))</f>
        <v>0</v>
      </c>
      <c r="AO62" s="665">
        <f>IF($AN$3="４週",AN62/4,AN62/(DAY(EOMONTH($I$21,0))/7))</f>
        <v>0</v>
      </c>
      <c r="AP62" s="668"/>
      <c r="AQ62" s="669"/>
      <c r="AR62" s="665" t="str">
        <f t="shared" ref="AR62" si="49">IF($AN$3="４週",AU63,AV63)</f>
        <v/>
      </c>
      <c r="AS62" s="665"/>
      <c r="AT62" s="674"/>
      <c r="AU62" s="511" t="s">
        <v>620</v>
      </c>
      <c r="AV62" s="511" t="s">
        <v>621</v>
      </c>
      <c r="AX62" s="511" t="s">
        <v>622</v>
      </c>
      <c r="AY62" s="511" t="s">
        <v>623</v>
      </c>
    </row>
    <row r="63" spans="1:51" s="491" customFormat="1" ht="12" customHeight="1">
      <c r="A63" s="676"/>
      <c r="B63" s="679"/>
      <c r="C63" s="697"/>
      <c r="D63" s="685"/>
      <c r="E63" s="512"/>
      <c r="F63" s="689"/>
      <c r="G63" s="690"/>
      <c r="H63" s="513" t="s">
        <v>624</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694"/>
      <c r="AO63" s="666"/>
      <c r="AP63" s="670"/>
      <c r="AQ63" s="671"/>
      <c r="AR63" s="666"/>
      <c r="AS63" s="666"/>
      <c r="AT63" s="674"/>
      <c r="AU63" s="515" t="str">
        <f t="shared" ref="AU63" si="50">IFERROR(IF($D62="□",($AO62/$AK$6),($AO62/$AK$8)),"")</f>
        <v/>
      </c>
      <c r="AV63" s="515" t="str">
        <f t="shared" ref="AV63" si="51">IFERROR(IF($D62="□",($AN62/$AO$6),($AN62/$AO$8)),"")</f>
        <v/>
      </c>
      <c r="AX63" s="515" t="s">
        <v>774</v>
      </c>
      <c r="AY63" s="515" t="s">
        <v>774</v>
      </c>
    </row>
    <row r="64" spans="1:51" s="491" customFormat="1" ht="12" customHeight="1">
      <c r="A64" s="677"/>
      <c r="B64" s="680"/>
      <c r="C64" s="698"/>
      <c r="D64" s="686"/>
      <c r="E64" s="512"/>
      <c r="F64" s="691"/>
      <c r="G64" s="692"/>
      <c r="H64" s="516" t="s">
        <v>625</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695"/>
      <c r="AO64" s="667"/>
      <c r="AP64" s="672"/>
      <c r="AQ64" s="673"/>
      <c r="AR64" s="667"/>
      <c r="AS64" s="667"/>
      <c r="AT64" s="674"/>
      <c r="AU64" s="518"/>
      <c r="AV64" s="518"/>
      <c r="AX64" s="518"/>
      <c r="AY64" s="518"/>
    </row>
    <row r="65" spans="1:51" s="491" customFormat="1" ht="12" customHeight="1">
      <c r="A65" s="675">
        <v>15</v>
      </c>
      <c r="B65" s="678"/>
      <c r="C65" s="696"/>
      <c r="D65" s="684" t="s">
        <v>618</v>
      </c>
      <c r="E65" s="508"/>
      <c r="F65" s="687"/>
      <c r="G65" s="688"/>
      <c r="H65" s="509" t="s">
        <v>619</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693">
        <f t="shared" ref="AN65" si="52">IF(LEFT($AN$1,6)="共同生活援助",SUM(I66:AM66),SUM(I66:AM67))</f>
        <v>0</v>
      </c>
      <c r="AO65" s="665">
        <f>IF($AN$3="４週",AN65/4,AN65/(DAY(EOMONTH($I$21,0))/7))</f>
        <v>0</v>
      </c>
      <c r="AP65" s="668"/>
      <c r="AQ65" s="669"/>
      <c r="AR65" s="665" t="str">
        <f t="shared" ref="AR65" si="53">IF($AN$3="４週",AU66,AV66)</f>
        <v/>
      </c>
      <c r="AS65" s="665"/>
      <c r="AT65" s="674"/>
      <c r="AU65" s="511" t="s">
        <v>620</v>
      </c>
      <c r="AV65" s="511" t="s">
        <v>621</v>
      </c>
      <c r="AX65" s="511" t="s">
        <v>622</v>
      </c>
      <c r="AY65" s="511" t="s">
        <v>623</v>
      </c>
    </row>
    <row r="66" spans="1:51" s="491" customFormat="1" ht="12" customHeight="1">
      <c r="A66" s="676"/>
      <c r="B66" s="679"/>
      <c r="C66" s="697"/>
      <c r="D66" s="685"/>
      <c r="E66" s="512"/>
      <c r="F66" s="689"/>
      <c r="G66" s="690"/>
      <c r="H66" s="513" t="s">
        <v>624</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694"/>
      <c r="AO66" s="666"/>
      <c r="AP66" s="670"/>
      <c r="AQ66" s="671"/>
      <c r="AR66" s="666"/>
      <c r="AS66" s="666"/>
      <c r="AT66" s="674"/>
      <c r="AU66" s="515" t="str">
        <f t="shared" ref="AU66" si="54">IFERROR(IF($D65="□",($AO65/$AK$6),($AO65/$AK$8)),"")</f>
        <v/>
      </c>
      <c r="AV66" s="515" t="str">
        <f t="shared" ref="AV66" si="55">IFERROR(IF($D65="□",($AN65/$AO$6),($AN65/$AO$8)),"")</f>
        <v/>
      </c>
      <c r="AX66" s="515" t="s">
        <v>774</v>
      </c>
      <c r="AY66" s="515" t="s">
        <v>774</v>
      </c>
    </row>
    <row r="67" spans="1:51" s="491" customFormat="1" ht="12" customHeight="1">
      <c r="A67" s="677"/>
      <c r="B67" s="680"/>
      <c r="C67" s="698"/>
      <c r="D67" s="686"/>
      <c r="E67" s="512"/>
      <c r="F67" s="691"/>
      <c r="G67" s="692"/>
      <c r="H67" s="516" t="s">
        <v>625</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695"/>
      <c r="AO67" s="667"/>
      <c r="AP67" s="672"/>
      <c r="AQ67" s="673"/>
      <c r="AR67" s="667"/>
      <c r="AS67" s="667"/>
      <c r="AT67" s="674"/>
      <c r="AU67" s="518"/>
      <c r="AV67" s="518"/>
      <c r="AX67" s="518"/>
      <c r="AY67" s="518"/>
    </row>
    <row r="68" spans="1:51" s="491" customFormat="1" ht="12" customHeight="1">
      <c r="A68" s="675">
        <v>16</v>
      </c>
      <c r="B68" s="678"/>
      <c r="C68" s="696"/>
      <c r="D68" s="684" t="s">
        <v>618</v>
      </c>
      <c r="E68" s="508"/>
      <c r="F68" s="687"/>
      <c r="G68" s="688"/>
      <c r="H68" s="509" t="s">
        <v>619</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693">
        <f t="shared" ref="AN68" si="56">IF(LEFT($AN$1,6)="共同生活援助",SUM(I69:AM69),SUM(I69:AM70))</f>
        <v>0</v>
      </c>
      <c r="AO68" s="665">
        <f>IF($AN$3="４週",AN68/4,AN68/(DAY(EOMONTH($I$21,0))/7))</f>
        <v>0</v>
      </c>
      <c r="AP68" s="668"/>
      <c r="AQ68" s="669"/>
      <c r="AR68" s="665" t="str">
        <f t="shared" ref="AR68" si="57">IF($AN$3="４週",AU69,AV69)</f>
        <v/>
      </c>
      <c r="AS68" s="665"/>
      <c r="AT68" s="674"/>
      <c r="AU68" s="511" t="s">
        <v>620</v>
      </c>
      <c r="AV68" s="511" t="s">
        <v>621</v>
      </c>
      <c r="AX68" s="511" t="s">
        <v>622</v>
      </c>
      <c r="AY68" s="511" t="s">
        <v>623</v>
      </c>
    </row>
    <row r="69" spans="1:51" s="491" customFormat="1" ht="12" customHeight="1">
      <c r="A69" s="676"/>
      <c r="B69" s="679"/>
      <c r="C69" s="697"/>
      <c r="D69" s="685"/>
      <c r="E69" s="512"/>
      <c r="F69" s="689"/>
      <c r="G69" s="690"/>
      <c r="H69" s="513" t="s">
        <v>624</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694"/>
      <c r="AO69" s="666"/>
      <c r="AP69" s="670"/>
      <c r="AQ69" s="671"/>
      <c r="AR69" s="666"/>
      <c r="AS69" s="666"/>
      <c r="AT69" s="674"/>
      <c r="AU69" s="515" t="str">
        <f t="shared" ref="AU69" si="58">IFERROR(IF($D68="□",($AO68/$AK$6),($AO68/$AK$8)),"")</f>
        <v/>
      </c>
      <c r="AV69" s="515" t="str">
        <f t="shared" ref="AV69" si="59">IFERROR(IF($D68="□",($AN68/$AO$6),($AN68/$AO$8)),"")</f>
        <v/>
      </c>
      <c r="AX69" s="515" t="s">
        <v>774</v>
      </c>
      <c r="AY69" s="515" t="s">
        <v>774</v>
      </c>
    </row>
    <row r="70" spans="1:51" s="491" customFormat="1" ht="12" customHeight="1">
      <c r="A70" s="677"/>
      <c r="B70" s="680"/>
      <c r="C70" s="698"/>
      <c r="D70" s="686"/>
      <c r="E70" s="512"/>
      <c r="F70" s="691"/>
      <c r="G70" s="692"/>
      <c r="H70" s="516" t="s">
        <v>625</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695"/>
      <c r="AO70" s="667"/>
      <c r="AP70" s="672"/>
      <c r="AQ70" s="673"/>
      <c r="AR70" s="667"/>
      <c r="AS70" s="667"/>
      <c r="AT70" s="674"/>
      <c r="AU70" s="518"/>
      <c r="AV70" s="518"/>
      <c r="AX70" s="518"/>
      <c r="AY70" s="518"/>
    </row>
    <row r="71" spans="1:51" s="491" customFormat="1" ht="12" customHeight="1">
      <c r="A71" s="675">
        <v>17</v>
      </c>
      <c r="B71" s="678"/>
      <c r="C71" s="681"/>
      <c r="D71" s="684" t="s">
        <v>618</v>
      </c>
      <c r="E71" s="508"/>
      <c r="F71" s="687"/>
      <c r="G71" s="688"/>
      <c r="H71" s="509" t="s">
        <v>619</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693">
        <f t="shared" ref="AN71" si="60">IF(LEFT($AN$1,6)="共同生活援助",SUM(I72:AM72),SUM(I72:AM73))</f>
        <v>0</v>
      </c>
      <c r="AO71" s="665">
        <f>IF($AN$3="４週",AN71/4,AN71/(DAY(EOMONTH($I$21,0))/7))</f>
        <v>0</v>
      </c>
      <c r="AP71" s="668"/>
      <c r="AQ71" s="669"/>
      <c r="AR71" s="665" t="str">
        <f t="shared" ref="AR71" si="61">IF($AN$3="４週",AU72,AV72)</f>
        <v/>
      </c>
      <c r="AS71" s="665"/>
      <c r="AT71" s="674"/>
      <c r="AU71" s="511" t="s">
        <v>620</v>
      </c>
      <c r="AV71" s="511" t="s">
        <v>621</v>
      </c>
      <c r="AX71" s="511" t="s">
        <v>622</v>
      </c>
      <c r="AY71" s="511" t="s">
        <v>623</v>
      </c>
    </row>
    <row r="72" spans="1:51" s="491" customFormat="1" ht="12" customHeight="1">
      <c r="A72" s="676"/>
      <c r="B72" s="679"/>
      <c r="C72" s="682"/>
      <c r="D72" s="685"/>
      <c r="E72" s="512"/>
      <c r="F72" s="689"/>
      <c r="G72" s="690"/>
      <c r="H72" s="513" t="s">
        <v>624</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694"/>
      <c r="AO72" s="666"/>
      <c r="AP72" s="670"/>
      <c r="AQ72" s="671"/>
      <c r="AR72" s="666"/>
      <c r="AS72" s="666"/>
      <c r="AT72" s="674"/>
      <c r="AU72" s="515" t="str">
        <f t="shared" ref="AU72" si="62">IFERROR(IF($D71="□",($AO71/$AK$6),($AO71/$AK$8)),"")</f>
        <v/>
      </c>
      <c r="AV72" s="515" t="str">
        <f t="shared" ref="AV72" si="63">IFERROR(IF($D71="□",($AN71/$AO$6),($AN71/$AO$8)),"")</f>
        <v/>
      </c>
      <c r="AX72" s="515" t="s">
        <v>774</v>
      </c>
      <c r="AY72" s="515" t="s">
        <v>774</v>
      </c>
    </row>
    <row r="73" spans="1:51" s="491" customFormat="1" ht="12" customHeight="1">
      <c r="A73" s="677"/>
      <c r="B73" s="680"/>
      <c r="C73" s="683"/>
      <c r="D73" s="686"/>
      <c r="E73" s="512"/>
      <c r="F73" s="691"/>
      <c r="G73" s="692"/>
      <c r="H73" s="516" t="s">
        <v>625</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695"/>
      <c r="AO73" s="667"/>
      <c r="AP73" s="672"/>
      <c r="AQ73" s="673"/>
      <c r="AR73" s="667"/>
      <c r="AS73" s="667"/>
      <c r="AT73" s="674"/>
      <c r="AU73" s="518"/>
      <c r="AV73" s="518"/>
      <c r="AX73" s="518"/>
      <c r="AY73" s="518"/>
    </row>
    <row r="74" spans="1:51" s="491" customFormat="1" ht="12" customHeight="1">
      <c r="A74" s="675">
        <v>18</v>
      </c>
      <c r="B74" s="678"/>
      <c r="C74" s="696"/>
      <c r="D74" s="684" t="s">
        <v>618</v>
      </c>
      <c r="E74" s="508"/>
      <c r="F74" s="687"/>
      <c r="G74" s="688"/>
      <c r="H74" s="509" t="s">
        <v>619</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693">
        <f t="shared" ref="AN74" si="64">IF(LEFT($AN$1,6)="共同生活援助",SUM(I75:AM75),SUM(I75:AM76))</f>
        <v>0</v>
      </c>
      <c r="AO74" s="665">
        <f>IF($AN$3="４週",AN74/4,AN74/(DAY(EOMONTH($I$21,0))/7))</f>
        <v>0</v>
      </c>
      <c r="AP74" s="668"/>
      <c r="AQ74" s="669"/>
      <c r="AR74" s="665" t="str">
        <f t="shared" ref="AR74" si="65">IF($AN$3="４週",AU75,AV75)</f>
        <v/>
      </c>
      <c r="AS74" s="665"/>
      <c r="AT74" s="674"/>
      <c r="AU74" s="511" t="s">
        <v>620</v>
      </c>
      <c r="AV74" s="511" t="s">
        <v>621</v>
      </c>
      <c r="AX74" s="511" t="s">
        <v>622</v>
      </c>
      <c r="AY74" s="511" t="s">
        <v>623</v>
      </c>
    </row>
    <row r="75" spans="1:51" s="491" customFormat="1" ht="12" customHeight="1">
      <c r="A75" s="676"/>
      <c r="B75" s="679"/>
      <c r="C75" s="697"/>
      <c r="D75" s="685"/>
      <c r="E75" s="512"/>
      <c r="F75" s="689"/>
      <c r="G75" s="690"/>
      <c r="H75" s="513" t="s">
        <v>624</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694"/>
      <c r="AO75" s="666"/>
      <c r="AP75" s="670"/>
      <c r="AQ75" s="671"/>
      <c r="AR75" s="666"/>
      <c r="AS75" s="666"/>
      <c r="AT75" s="674"/>
      <c r="AU75" s="515" t="str">
        <f t="shared" ref="AU75" si="66">IFERROR(IF($D74="□",($AO74/$AK$6),($AO74/$AK$8)),"")</f>
        <v/>
      </c>
      <c r="AV75" s="515" t="str">
        <f t="shared" ref="AV75" si="67">IFERROR(IF($D74="□",($AN74/$AO$6),($AN74/$AO$8)),"")</f>
        <v/>
      </c>
      <c r="AX75" s="515" t="s">
        <v>774</v>
      </c>
      <c r="AY75" s="515" t="s">
        <v>774</v>
      </c>
    </row>
    <row r="76" spans="1:51" s="491" customFormat="1" ht="12" customHeight="1">
      <c r="A76" s="677"/>
      <c r="B76" s="680"/>
      <c r="C76" s="698"/>
      <c r="D76" s="686"/>
      <c r="E76" s="512"/>
      <c r="F76" s="691"/>
      <c r="G76" s="692"/>
      <c r="H76" s="516" t="s">
        <v>625</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695"/>
      <c r="AO76" s="667"/>
      <c r="AP76" s="672"/>
      <c r="AQ76" s="673"/>
      <c r="AR76" s="667"/>
      <c r="AS76" s="667"/>
      <c r="AT76" s="674"/>
      <c r="AU76" s="518"/>
      <c r="AV76" s="518"/>
      <c r="AX76" s="518"/>
      <c r="AY76" s="518"/>
    </row>
    <row r="77" spans="1:51" s="491" customFormat="1" ht="12" customHeight="1">
      <c r="A77" s="675">
        <v>19</v>
      </c>
      <c r="B77" s="678"/>
      <c r="C77" s="696"/>
      <c r="D77" s="684" t="s">
        <v>618</v>
      </c>
      <c r="E77" s="508"/>
      <c r="F77" s="687"/>
      <c r="G77" s="688"/>
      <c r="H77" s="509" t="s">
        <v>619</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693">
        <f t="shared" ref="AN77" si="68">IF(LEFT($AN$1,6)="共同生活援助",SUM(I78:AM78),SUM(I78:AM79))</f>
        <v>0</v>
      </c>
      <c r="AO77" s="665">
        <f>IF($AN$3="４週",AN77/4,AN77/(DAY(EOMONTH($I$21,0))/7))</f>
        <v>0</v>
      </c>
      <c r="AP77" s="668"/>
      <c r="AQ77" s="669"/>
      <c r="AR77" s="665" t="str">
        <f t="shared" ref="AR77" si="69">IF($AN$3="４週",AU78,AV78)</f>
        <v/>
      </c>
      <c r="AS77" s="665"/>
      <c r="AT77" s="674"/>
      <c r="AU77" s="511" t="s">
        <v>620</v>
      </c>
      <c r="AV77" s="511" t="s">
        <v>621</v>
      </c>
      <c r="AX77" s="511" t="s">
        <v>622</v>
      </c>
      <c r="AY77" s="511" t="s">
        <v>623</v>
      </c>
    </row>
    <row r="78" spans="1:51" s="491" customFormat="1" ht="12" customHeight="1">
      <c r="A78" s="676"/>
      <c r="B78" s="679"/>
      <c r="C78" s="697"/>
      <c r="D78" s="685"/>
      <c r="E78" s="512"/>
      <c r="F78" s="689"/>
      <c r="G78" s="690"/>
      <c r="H78" s="513" t="s">
        <v>624</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694"/>
      <c r="AO78" s="666"/>
      <c r="AP78" s="670"/>
      <c r="AQ78" s="671"/>
      <c r="AR78" s="666"/>
      <c r="AS78" s="666"/>
      <c r="AT78" s="674"/>
      <c r="AU78" s="515" t="str">
        <f t="shared" ref="AU78" si="70">IFERROR(IF($D77="□",($AO77/$AK$6),($AO77/$AK$8)),"")</f>
        <v/>
      </c>
      <c r="AV78" s="515" t="str">
        <f t="shared" ref="AV78" si="71">IFERROR(IF($D77="□",($AN77/$AO$6),($AN77/$AO$8)),"")</f>
        <v/>
      </c>
      <c r="AX78" s="515" t="s">
        <v>774</v>
      </c>
      <c r="AY78" s="515" t="s">
        <v>774</v>
      </c>
    </row>
    <row r="79" spans="1:51" s="491" customFormat="1" ht="12" customHeight="1">
      <c r="A79" s="677"/>
      <c r="B79" s="680"/>
      <c r="C79" s="698"/>
      <c r="D79" s="686"/>
      <c r="E79" s="512"/>
      <c r="F79" s="691"/>
      <c r="G79" s="692"/>
      <c r="H79" s="516" t="s">
        <v>625</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695"/>
      <c r="AO79" s="667"/>
      <c r="AP79" s="672"/>
      <c r="AQ79" s="673"/>
      <c r="AR79" s="667"/>
      <c r="AS79" s="667"/>
      <c r="AT79" s="674"/>
      <c r="AU79" s="518"/>
      <c r="AV79" s="518"/>
      <c r="AX79" s="518"/>
      <c r="AY79" s="518"/>
    </row>
    <row r="80" spans="1:51" s="491" customFormat="1" ht="12" customHeight="1">
      <c r="A80" s="675">
        <v>20</v>
      </c>
      <c r="B80" s="678"/>
      <c r="C80" s="696"/>
      <c r="D80" s="684" t="s">
        <v>618</v>
      </c>
      <c r="E80" s="508"/>
      <c r="F80" s="687"/>
      <c r="G80" s="688"/>
      <c r="H80" s="509" t="s">
        <v>619</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693">
        <f t="shared" ref="AN80" si="72">IF(LEFT($AN$1,6)="共同生活援助",SUM(I81:AM81),SUM(I81:AM82))</f>
        <v>0</v>
      </c>
      <c r="AO80" s="665">
        <f>IF($AN$3="４週",AN80/4,AN80/(DAY(EOMONTH($I$21,0))/7))</f>
        <v>0</v>
      </c>
      <c r="AP80" s="668"/>
      <c r="AQ80" s="669"/>
      <c r="AR80" s="665" t="str">
        <f t="shared" ref="AR80" si="73">IF($AN$3="４週",AU81,AV81)</f>
        <v/>
      </c>
      <c r="AS80" s="665"/>
      <c r="AT80" s="674"/>
      <c r="AU80" s="511" t="s">
        <v>620</v>
      </c>
      <c r="AV80" s="511" t="s">
        <v>621</v>
      </c>
      <c r="AX80" s="511" t="s">
        <v>622</v>
      </c>
      <c r="AY80" s="511" t="s">
        <v>623</v>
      </c>
    </row>
    <row r="81" spans="1:51" s="491" customFormat="1" ht="12" customHeight="1">
      <c r="A81" s="676"/>
      <c r="B81" s="679"/>
      <c r="C81" s="697"/>
      <c r="D81" s="685"/>
      <c r="E81" s="512"/>
      <c r="F81" s="689"/>
      <c r="G81" s="690"/>
      <c r="H81" s="513" t="s">
        <v>624</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694"/>
      <c r="AO81" s="666"/>
      <c r="AP81" s="670"/>
      <c r="AQ81" s="671"/>
      <c r="AR81" s="666"/>
      <c r="AS81" s="666"/>
      <c r="AT81" s="674"/>
      <c r="AU81" s="515" t="str">
        <f t="shared" ref="AU81" si="74">IFERROR(IF($D80="□",($AO80/$AK$6),($AO80/$AK$8)),"")</f>
        <v/>
      </c>
      <c r="AV81" s="515" t="str">
        <f t="shared" ref="AV81" si="75">IFERROR(IF($D80="□",($AN80/$AO$6),($AN80/$AO$8)),"")</f>
        <v/>
      </c>
      <c r="AX81" s="515" t="s">
        <v>774</v>
      </c>
      <c r="AY81" s="515" t="s">
        <v>774</v>
      </c>
    </row>
    <row r="82" spans="1:51" s="491" customFormat="1" ht="12" customHeight="1">
      <c r="A82" s="677"/>
      <c r="B82" s="680"/>
      <c r="C82" s="698"/>
      <c r="D82" s="686"/>
      <c r="E82" s="512"/>
      <c r="F82" s="691"/>
      <c r="G82" s="692"/>
      <c r="H82" s="516" t="s">
        <v>625</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695"/>
      <c r="AO82" s="667"/>
      <c r="AP82" s="672"/>
      <c r="AQ82" s="673"/>
      <c r="AR82" s="667"/>
      <c r="AS82" s="667"/>
      <c r="AT82" s="674"/>
      <c r="AU82" s="518"/>
      <c r="AV82" s="518"/>
      <c r="AX82" s="518"/>
      <c r="AY82" s="518"/>
    </row>
    <row r="83" spans="1:51" s="491" customFormat="1" ht="12" customHeight="1">
      <c r="A83" s="675">
        <v>21</v>
      </c>
      <c r="B83" s="678"/>
      <c r="C83" s="696"/>
      <c r="D83" s="684" t="s">
        <v>618</v>
      </c>
      <c r="E83" s="508"/>
      <c r="F83" s="687"/>
      <c r="G83" s="688"/>
      <c r="H83" s="509" t="s">
        <v>619</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693">
        <f t="shared" ref="AN83" si="76">IF(LEFT($AN$1,6)="共同生活援助",SUM(I84:AM84),SUM(I84:AM85))</f>
        <v>0</v>
      </c>
      <c r="AO83" s="665">
        <f>IF($AN$3="４週",AN83/4,AN83/(DAY(EOMONTH($I$21,0))/7))</f>
        <v>0</v>
      </c>
      <c r="AP83" s="668"/>
      <c r="AQ83" s="669"/>
      <c r="AR83" s="665" t="str">
        <f t="shared" ref="AR83" si="77">IF($AN$3="４週",AU84,AV84)</f>
        <v/>
      </c>
      <c r="AS83" s="665"/>
      <c r="AT83" s="674"/>
      <c r="AU83" s="511" t="s">
        <v>620</v>
      </c>
      <c r="AV83" s="511" t="s">
        <v>621</v>
      </c>
      <c r="AX83" s="511" t="s">
        <v>622</v>
      </c>
      <c r="AY83" s="511" t="s">
        <v>623</v>
      </c>
    </row>
    <row r="84" spans="1:51" s="491" customFormat="1" ht="12" customHeight="1">
      <c r="A84" s="676"/>
      <c r="B84" s="679"/>
      <c r="C84" s="697"/>
      <c r="D84" s="685"/>
      <c r="E84" s="512"/>
      <c r="F84" s="689"/>
      <c r="G84" s="690"/>
      <c r="H84" s="513" t="s">
        <v>624</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694"/>
      <c r="AO84" s="666"/>
      <c r="AP84" s="670"/>
      <c r="AQ84" s="671"/>
      <c r="AR84" s="666"/>
      <c r="AS84" s="666"/>
      <c r="AT84" s="674"/>
      <c r="AU84" s="515" t="str">
        <f>IFERROR(IF($D83="□",($AO83/$AK$6),($AO83/$AK$8)),"")</f>
        <v/>
      </c>
      <c r="AV84" s="515" t="str">
        <f>IFERROR(IF($D83="□",($AN83/$AO$6),($AN83/$AO$8)),"")</f>
        <v/>
      </c>
      <c r="AX84" s="515" t="s">
        <v>774</v>
      </c>
      <c r="AY84" s="515" t="s">
        <v>774</v>
      </c>
    </row>
    <row r="85" spans="1:51" s="491" customFormat="1" ht="12" customHeight="1">
      <c r="A85" s="677"/>
      <c r="B85" s="680"/>
      <c r="C85" s="698"/>
      <c r="D85" s="686"/>
      <c r="E85" s="512"/>
      <c r="F85" s="691"/>
      <c r="G85" s="692"/>
      <c r="H85" s="516" t="s">
        <v>625</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695"/>
      <c r="AO85" s="667"/>
      <c r="AP85" s="672"/>
      <c r="AQ85" s="673"/>
      <c r="AR85" s="667"/>
      <c r="AS85" s="667"/>
      <c r="AT85" s="674"/>
      <c r="AU85" s="518"/>
      <c r="AV85" s="518"/>
      <c r="AX85" s="518"/>
      <c r="AY85" s="518"/>
    </row>
    <row r="86" spans="1:51" s="491" customFormat="1" ht="12" customHeight="1">
      <c r="A86" s="675">
        <v>22</v>
      </c>
      <c r="B86" s="678"/>
      <c r="C86" s="696"/>
      <c r="D86" s="684" t="s">
        <v>618</v>
      </c>
      <c r="E86" s="508"/>
      <c r="F86" s="687"/>
      <c r="G86" s="688"/>
      <c r="H86" s="509" t="s">
        <v>619</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693">
        <f t="shared" ref="AN86" si="78">IF(LEFT($AN$1,6)="共同生活援助",SUM(I87:AM87),SUM(I87:AM88))</f>
        <v>0</v>
      </c>
      <c r="AO86" s="665">
        <f>IF($AN$3="４週",AN86/4,AN86/(DAY(EOMONTH($I$21,0))/7))</f>
        <v>0</v>
      </c>
      <c r="AP86" s="668"/>
      <c r="AQ86" s="669"/>
      <c r="AR86" s="665" t="str">
        <f t="shared" ref="AR86" si="79">IF($AN$3="４週",AU87,AV87)</f>
        <v/>
      </c>
      <c r="AS86" s="665"/>
      <c r="AT86" s="674"/>
      <c r="AU86" s="511" t="s">
        <v>620</v>
      </c>
      <c r="AV86" s="511" t="s">
        <v>621</v>
      </c>
      <c r="AX86" s="511" t="s">
        <v>622</v>
      </c>
      <c r="AY86" s="511" t="s">
        <v>623</v>
      </c>
    </row>
    <row r="87" spans="1:51" s="491" customFormat="1" ht="12" customHeight="1">
      <c r="A87" s="676"/>
      <c r="B87" s="679"/>
      <c r="C87" s="697"/>
      <c r="D87" s="685"/>
      <c r="E87" s="512"/>
      <c r="F87" s="689"/>
      <c r="G87" s="690"/>
      <c r="H87" s="513" t="s">
        <v>624</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694"/>
      <c r="AO87" s="666"/>
      <c r="AP87" s="670"/>
      <c r="AQ87" s="671"/>
      <c r="AR87" s="666"/>
      <c r="AS87" s="666"/>
      <c r="AT87" s="674"/>
      <c r="AU87" s="515" t="str">
        <f t="shared" ref="AU87" si="80">IFERROR(IF($D86="□",($AO86/$AK$6),($AO86/$AK$8)),"")</f>
        <v/>
      </c>
      <c r="AV87" s="515" t="str">
        <f t="shared" ref="AV87" si="81">IFERROR(IF($D86="□",($AN86/$AO$6),($AN86/$AO$8)),"")</f>
        <v/>
      </c>
      <c r="AX87" s="515" t="s">
        <v>774</v>
      </c>
      <c r="AY87" s="515" t="s">
        <v>774</v>
      </c>
    </row>
    <row r="88" spans="1:51" s="491" customFormat="1" ht="12" customHeight="1">
      <c r="A88" s="677"/>
      <c r="B88" s="680"/>
      <c r="C88" s="698"/>
      <c r="D88" s="686"/>
      <c r="E88" s="512"/>
      <c r="F88" s="691"/>
      <c r="G88" s="692"/>
      <c r="H88" s="516" t="s">
        <v>625</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695"/>
      <c r="AO88" s="667"/>
      <c r="AP88" s="672"/>
      <c r="AQ88" s="673"/>
      <c r="AR88" s="667"/>
      <c r="AS88" s="667"/>
      <c r="AT88" s="674"/>
      <c r="AU88" s="518"/>
      <c r="AV88" s="518"/>
      <c r="AX88" s="518"/>
      <c r="AY88" s="518"/>
    </row>
    <row r="89" spans="1:51" s="491" customFormat="1" ht="12" customHeight="1">
      <c r="A89" s="675">
        <v>23</v>
      </c>
      <c r="B89" s="678"/>
      <c r="C89" s="696"/>
      <c r="D89" s="684" t="s">
        <v>618</v>
      </c>
      <c r="E89" s="508"/>
      <c r="F89" s="687"/>
      <c r="G89" s="688"/>
      <c r="H89" s="509" t="s">
        <v>619</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693">
        <f t="shared" ref="AN89" si="82">IF(LEFT($AN$1,6)="共同生活援助",SUM(I90:AM90),SUM(I90:AM91))</f>
        <v>0</v>
      </c>
      <c r="AO89" s="665">
        <f>IF($AN$3="４週",AN89/4,AN89/(DAY(EOMONTH($I$21,0))/7))</f>
        <v>0</v>
      </c>
      <c r="AP89" s="668"/>
      <c r="AQ89" s="669"/>
      <c r="AR89" s="665" t="str">
        <f t="shared" ref="AR89" si="83">IF($AN$3="４週",AU90,AV90)</f>
        <v/>
      </c>
      <c r="AS89" s="665"/>
      <c r="AT89" s="674"/>
      <c r="AU89" s="511" t="s">
        <v>620</v>
      </c>
      <c r="AV89" s="511" t="s">
        <v>621</v>
      </c>
      <c r="AX89" s="511" t="s">
        <v>622</v>
      </c>
      <c r="AY89" s="511" t="s">
        <v>623</v>
      </c>
    </row>
    <row r="90" spans="1:51" s="491" customFormat="1" ht="12" customHeight="1">
      <c r="A90" s="676"/>
      <c r="B90" s="679"/>
      <c r="C90" s="697"/>
      <c r="D90" s="685"/>
      <c r="E90" s="512"/>
      <c r="F90" s="689"/>
      <c r="G90" s="690"/>
      <c r="H90" s="513" t="s">
        <v>624</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694"/>
      <c r="AO90" s="666"/>
      <c r="AP90" s="670"/>
      <c r="AQ90" s="671"/>
      <c r="AR90" s="666"/>
      <c r="AS90" s="666"/>
      <c r="AT90" s="674"/>
      <c r="AU90" s="515" t="str">
        <f t="shared" ref="AU90" si="84">IFERROR(IF($D89="□",($AO89/$AK$6),($AO89/$AK$8)),"")</f>
        <v/>
      </c>
      <c r="AV90" s="515" t="str">
        <f t="shared" ref="AV90" si="85">IFERROR(IF($D89="□",($AN89/$AO$6),($AN89/$AO$8)),"")</f>
        <v/>
      </c>
      <c r="AX90" s="515" t="s">
        <v>774</v>
      </c>
      <c r="AY90" s="515" t="s">
        <v>774</v>
      </c>
    </row>
    <row r="91" spans="1:51" s="491" customFormat="1" ht="12" customHeight="1">
      <c r="A91" s="677"/>
      <c r="B91" s="680"/>
      <c r="C91" s="698"/>
      <c r="D91" s="686"/>
      <c r="E91" s="512"/>
      <c r="F91" s="691"/>
      <c r="G91" s="692"/>
      <c r="H91" s="516" t="s">
        <v>625</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695"/>
      <c r="AO91" s="667"/>
      <c r="AP91" s="672"/>
      <c r="AQ91" s="673"/>
      <c r="AR91" s="667"/>
      <c r="AS91" s="667"/>
      <c r="AT91" s="674"/>
      <c r="AU91" s="518"/>
      <c r="AV91" s="518"/>
      <c r="AX91" s="518"/>
      <c r="AY91" s="518"/>
    </row>
    <row r="92" spans="1:51" s="491" customFormat="1" ht="12" customHeight="1">
      <c r="A92" s="675">
        <v>24</v>
      </c>
      <c r="B92" s="678"/>
      <c r="C92" s="696"/>
      <c r="D92" s="684" t="s">
        <v>618</v>
      </c>
      <c r="E92" s="508"/>
      <c r="F92" s="687"/>
      <c r="G92" s="688"/>
      <c r="H92" s="509" t="s">
        <v>619</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693">
        <f t="shared" ref="AN92" si="86">IF(LEFT($AN$1,6)="共同生活援助",SUM(I93:AM93),SUM(I93:AM94))</f>
        <v>0</v>
      </c>
      <c r="AO92" s="665">
        <f>IF($AN$3="４週",AN92/4,AN92/(DAY(EOMONTH($I$21,0))/7))</f>
        <v>0</v>
      </c>
      <c r="AP92" s="668"/>
      <c r="AQ92" s="669"/>
      <c r="AR92" s="665" t="str">
        <f t="shared" ref="AR92" si="87">IF($AN$3="４週",AU93,AV93)</f>
        <v/>
      </c>
      <c r="AS92" s="665"/>
      <c r="AT92" s="674"/>
      <c r="AU92" s="511" t="s">
        <v>620</v>
      </c>
      <c r="AV92" s="511" t="s">
        <v>621</v>
      </c>
      <c r="AX92" s="511" t="s">
        <v>622</v>
      </c>
      <c r="AY92" s="511" t="s">
        <v>623</v>
      </c>
    </row>
    <row r="93" spans="1:51" s="491" customFormat="1" ht="12" customHeight="1">
      <c r="A93" s="676"/>
      <c r="B93" s="679"/>
      <c r="C93" s="697"/>
      <c r="D93" s="685"/>
      <c r="E93" s="512"/>
      <c r="F93" s="689"/>
      <c r="G93" s="690"/>
      <c r="H93" s="513" t="s">
        <v>624</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694"/>
      <c r="AO93" s="666"/>
      <c r="AP93" s="670"/>
      <c r="AQ93" s="671"/>
      <c r="AR93" s="666"/>
      <c r="AS93" s="666"/>
      <c r="AT93" s="674"/>
      <c r="AU93" s="515" t="str">
        <f t="shared" ref="AU93" si="88">IFERROR(IF($D92="□",($AO92/$AK$6),($AO92/$AK$8)),"")</f>
        <v/>
      </c>
      <c r="AV93" s="515" t="str">
        <f t="shared" ref="AV93" si="89">IFERROR(IF($D92="□",($AN92/$AO$6),($AN92/$AO$8)),"")</f>
        <v/>
      </c>
      <c r="AX93" s="515" t="s">
        <v>774</v>
      </c>
      <c r="AY93" s="515" t="s">
        <v>774</v>
      </c>
    </row>
    <row r="94" spans="1:51" s="491" customFormat="1" ht="12" customHeight="1">
      <c r="A94" s="677"/>
      <c r="B94" s="680"/>
      <c r="C94" s="698"/>
      <c r="D94" s="686"/>
      <c r="E94" s="512"/>
      <c r="F94" s="691"/>
      <c r="G94" s="692"/>
      <c r="H94" s="516" t="s">
        <v>625</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695"/>
      <c r="AO94" s="667"/>
      <c r="AP94" s="672"/>
      <c r="AQ94" s="673"/>
      <c r="AR94" s="667"/>
      <c r="AS94" s="667"/>
      <c r="AT94" s="674"/>
      <c r="AU94" s="518"/>
      <c r="AV94" s="518"/>
      <c r="AX94" s="518"/>
      <c r="AY94" s="518"/>
    </row>
    <row r="95" spans="1:51" s="491" customFormat="1" ht="12" customHeight="1">
      <c r="A95" s="675">
        <v>25</v>
      </c>
      <c r="B95" s="678"/>
      <c r="C95" s="696"/>
      <c r="D95" s="684" t="s">
        <v>618</v>
      </c>
      <c r="E95" s="508"/>
      <c r="F95" s="687"/>
      <c r="G95" s="688"/>
      <c r="H95" s="509" t="s">
        <v>619</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693">
        <f t="shared" ref="AN95" si="90">IF(LEFT($AN$1,6)="共同生活援助",SUM(I96:AM96),SUM(I96:AM97))</f>
        <v>0</v>
      </c>
      <c r="AO95" s="665">
        <f>IF($AN$3="４週",AN95/4,AN95/(DAY(EOMONTH($I$21,0))/7))</f>
        <v>0</v>
      </c>
      <c r="AP95" s="668"/>
      <c r="AQ95" s="669"/>
      <c r="AR95" s="665" t="str">
        <f t="shared" ref="AR95" si="91">IF($AN$3="４週",AU96,AV96)</f>
        <v/>
      </c>
      <c r="AS95" s="665"/>
      <c r="AT95" s="674"/>
      <c r="AU95" s="511" t="s">
        <v>620</v>
      </c>
      <c r="AV95" s="511" t="s">
        <v>621</v>
      </c>
      <c r="AX95" s="511" t="s">
        <v>622</v>
      </c>
      <c r="AY95" s="511" t="s">
        <v>623</v>
      </c>
    </row>
    <row r="96" spans="1:51" s="491" customFormat="1" ht="12" customHeight="1">
      <c r="A96" s="676"/>
      <c r="B96" s="679"/>
      <c r="C96" s="697"/>
      <c r="D96" s="685"/>
      <c r="E96" s="512"/>
      <c r="F96" s="689"/>
      <c r="G96" s="690"/>
      <c r="H96" s="513" t="s">
        <v>624</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694"/>
      <c r="AO96" s="666"/>
      <c r="AP96" s="670"/>
      <c r="AQ96" s="671"/>
      <c r="AR96" s="666"/>
      <c r="AS96" s="666"/>
      <c r="AT96" s="674"/>
      <c r="AU96" s="515" t="str">
        <f t="shared" ref="AU96" si="92">IFERROR(IF($D95="□",($AO95/$AK$6),($AO95/$AK$8)),"")</f>
        <v/>
      </c>
      <c r="AV96" s="515" t="str">
        <f t="shared" ref="AV96" si="93">IFERROR(IF($D95="□",($AN95/$AO$6),($AN95/$AO$8)),"")</f>
        <v/>
      </c>
      <c r="AX96" s="515" t="s">
        <v>774</v>
      </c>
      <c r="AY96" s="515" t="s">
        <v>774</v>
      </c>
    </row>
    <row r="97" spans="1:51" s="491" customFormat="1" ht="12" customHeight="1">
      <c r="A97" s="677"/>
      <c r="B97" s="680"/>
      <c r="C97" s="698"/>
      <c r="D97" s="686"/>
      <c r="E97" s="512"/>
      <c r="F97" s="691"/>
      <c r="G97" s="692"/>
      <c r="H97" s="516" t="s">
        <v>625</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695"/>
      <c r="AO97" s="667"/>
      <c r="AP97" s="672"/>
      <c r="AQ97" s="673"/>
      <c r="AR97" s="667"/>
      <c r="AS97" s="667"/>
      <c r="AT97" s="674"/>
      <c r="AU97" s="518"/>
      <c r="AV97" s="518"/>
      <c r="AX97" s="518"/>
      <c r="AY97" s="518"/>
    </row>
    <row r="98" spans="1:51" s="491" customFormat="1" ht="12" customHeight="1">
      <c r="A98" s="675">
        <v>26</v>
      </c>
      <c r="B98" s="678"/>
      <c r="C98" s="696"/>
      <c r="D98" s="684" t="s">
        <v>618</v>
      </c>
      <c r="E98" s="508"/>
      <c r="F98" s="687"/>
      <c r="G98" s="688"/>
      <c r="H98" s="509" t="s">
        <v>619</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693">
        <f t="shared" ref="AN98" si="94">IF(LEFT($AN$1,6)="共同生活援助",SUM(I99:AM99),SUM(I99:AM100))</f>
        <v>0</v>
      </c>
      <c r="AO98" s="665">
        <f>IF($AN$3="４週",AN98/4,AN98/(DAY(EOMONTH($I$21,0))/7))</f>
        <v>0</v>
      </c>
      <c r="AP98" s="668"/>
      <c r="AQ98" s="669"/>
      <c r="AR98" s="665" t="str">
        <f t="shared" ref="AR98" si="95">IF($AN$3="４週",AU99,AV99)</f>
        <v/>
      </c>
      <c r="AS98" s="665"/>
      <c r="AT98" s="674"/>
      <c r="AU98" s="511" t="s">
        <v>620</v>
      </c>
      <c r="AV98" s="511" t="s">
        <v>621</v>
      </c>
      <c r="AX98" s="511" t="s">
        <v>622</v>
      </c>
      <c r="AY98" s="511" t="s">
        <v>623</v>
      </c>
    </row>
    <row r="99" spans="1:51" s="491" customFormat="1" ht="12" customHeight="1">
      <c r="A99" s="676"/>
      <c r="B99" s="679"/>
      <c r="C99" s="697"/>
      <c r="D99" s="685"/>
      <c r="E99" s="512"/>
      <c r="F99" s="689"/>
      <c r="G99" s="690"/>
      <c r="H99" s="513" t="s">
        <v>624</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694"/>
      <c r="AO99" s="666"/>
      <c r="AP99" s="670"/>
      <c r="AQ99" s="671"/>
      <c r="AR99" s="666"/>
      <c r="AS99" s="666"/>
      <c r="AT99" s="674"/>
      <c r="AU99" s="515" t="str">
        <f t="shared" ref="AU99" si="96">IFERROR(IF($D98="□",($AO98/$AK$6),($AO98/$AK$8)),"")</f>
        <v/>
      </c>
      <c r="AV99" s="515" t="str">
        <f t="shared" ref="AV99" si="97">IFERROR(IF($D98="□",($AN98/$AO$6),($AN98/$AO$8)),"")</f>
        <v/>
      </c>
      <c r="AX99" s="515" t="s">
        <v>774</v>
      </c>
      <c r="AY99" s="515" t="s">
        <v>774</v>
      </c>
    </row>
    <row r="100" spans="1:51" s="491" customFormat="1" ht="12" customHeight="1">
      <c r="A100" s="677"/>
      <c r="B100" s="680"/>
      <c r="C100" s="698"/>
      <c r="D100" s="686"/>
      <c r="E100" s="512"/>
      <c r="F100" s="691"/>
      <c r="G100" s="692"/>
      <c r="H100" s="516" t="s">
        <v>625</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695"/>
      <c r="AO100" s="667"/>
      <c r="AP100" s="672"/>
      <c r="AQ100" s="673"/>
      <c r="AR100" s="667"/>
      <c r="AS100" s="667"/>
      <c r="AT100" s="674"/>
      <c r="AU100" s="518"/>
      <c r="AV100" s="518"/>
      <c r="AX100" s="518"/>
      <c r="AY100" s="518"/>
    </row>
    <row r="101" spans="1:51" s="491" customFormat="1" ht="12" customHeight="1">
      <c r="A101" s="675">
        <v>27</v>
      </c>
      <c r="B101" s="678"/>
      <c r="C101" s="696"/>
      <c r="D101" s="684" t="s">
        <v>618</v>
      </c>
      <c r="E101" s="508"/>
      <c r="F101" s="687"/>
      <c r="G101" s="688"/>
      <c r="H101" s="509" t="s">
        <v>619</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693">
        <f t="shared" ref="AN101" si="98">IF(LEFT($AN$1,6)="共同生活援助",SUM(I102:AM102),SUM(I102:AM103))</f>
        <v>0</v>
      </c>
      <c r="AO101" s="665">
        <f>IF($AN$3="４週",AN101/4,AN101/(DAY(EOMONTH($I$21,0))/7))</f>
        <v>0</v>
      </c>
      <c r="AP101" s="668"/>
      <c r="AQ101" s="669"/>
      <c r="AR101" s="665" t="str">
        <f t="shared" ref="AR101" si="99">IF($AN$3="４週",AU102,AV102)</f>
        <v/>
      </c>
      <c r="AS101" s="665"/>
      <c r="AT101" s="674"/>
      <c r="AU101" s="511" t="s">
        <v>620</v>
      </c>
      <c r="AV101" s="511" t="s">
        <v>621</v>
      </c>
      <c r="AX101" s="511" t="s">
        <v>622</v>
      </c>
      <c r="AY101" s="511" t="s">
        <v>623</v>
      </c>
    </row>
    <row r="102" spans="1:51" s="491" customFormat="1" ht="12" customHeight="1">
      <c r="A102" s="676"/>
      <c r="B102" s="679"/>
      <c r="C102" s="697"/>
      <c r="D102" s="685"/>
      <c r="E102" s="512"/>
      <c r="F102" s="689"/>
      <c r="G102" s="690"/>
      <c r="H102" s="513" t="s">
        <v>624</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694"/>
      <c r="AO102" s="666"/>
      <c r="AP102" s="670"/>
      <c r="AQ102" s="671"/>
      <c r="AR102" s="666"/>
      <c r="AS102" s="666"/>
      <c r="AT102" s="674"/>
      <c r="AU102" s="515" t="str">
        <f t="shared" ref="AU102" si="100">IFERROR(IF($D101="□",($AO101/$AK$6),($AO101/$AK$8)),"")</f>
        <v/>
      </c>
      <c r="AV102" s="515" t="str">
        <f t="shared" ref="AV102" si="101">IFERROR(IF($D101="□",($AN101/$AO$6),($AN101/$AO$8)),"")</f>
        <v/>
      </c>
      <c r="AX102" s="515" t="s">
        <v>774</v>
      </c>
      <c r="AY102" s="515" t="s">
        <v>774</v>
      </c>
    </row>
    <row r="103" spans="1:51" s="491" customFormat="1" ht="12" customHeight="1">
      <c r="A103" s="677"/>
      <c r="B103" s="680"/>
      <c r="C103" s="698"/>
      <c r="D103" s="686"/>
      <c r="E103" s="512"/>
      <c r="F103" s="691"/>
      <c r="G103" s="692"/>
      <c r="H103" s="516" t="s">
        <v>625</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695"/>
      <c r="AO103" s="667"/>
      <c r="AP103" s="672"/>
      <c r="AQ103" s="673"/>
      <c r="AR103" s="667"/>
      <c r="AS103" s="667"/>
      <c r="AT103" s="674"/>
      <c r="AU103" s="518"/>
      <c r="AV103" s="518"/>
      <c r="AX103" s="518"/>
      <c r="AY103" s="518"/>
    </row>
    <row r="104" spans="1:51" s="491" customFormat="1" ht="12" customHeight="1">
      <c r="A104" s="675">
        <v>28</v>
      </c>
      <c r="B104" s="678"/>
      <c r="C104" s="696"/>
      <c r="D104" s="684" t="s">
        <v>618</v>
      </c>
      <c r="E104" s="508"/>
      <c r="F104" s="687"/>
      <c r="G104" s="688"/>
      <c r="H104" s="509" t="s">
        <v>619</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693">
        <f t="shared" ref="AN104" si="102">IF(LEFT($AN$1,6)="共同生活援助",SUM(I105:AM105),SUM(I105:AM106))</f>
        <v>0</v>
      </c>
      <c r="AO104" s="665">
        <f>IF($AN$3="４週",AN104/4,AN104/(DAY(EOMONTH($I$21,0))/7))</f>
        <v>0</v>
      </c>
      <c r="AP104" s="668"/>
      <c r="AQ104" s="669"/>
      <c r="AR104" s="665" t="str">
        <f t="shared" ref="AR104" si="103">IF($AN$3="４週",AU105,AV105)</f>
        <v/>
      </c>
      <c r="AS104" s="665"/>
      <c r="AT104" s="674"/>
      <c r="AU104" s="511" t="s">
        <v>620</v>
      </c>
      <c r="AV104" s="511" t="s">
        <v>621</v>
      </c>
      <c r="AX104" s="511" t="s">
        <v>622</v>
      </c>
      <c r="AY104" s="511" t="s">
        <v>623</v>
      </c>
    </row>
    <row r="105" spans="1:51" s="491" customFormat="1" ht="12" customHeight="1">
      <c r="A105" s="676"/>
      <c r="B105" s="679"/>
      <c r="C105" s="697"/>
      <c r="D105" s="685"/>
      <c r="E105" s="512"/>
      <c r="F105" s="689"/>
      <c r="G105" s="690"/>
      <c r="H105" s="513" t="s">
        <v>624</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694"/>
      <c r="AO105" s="666"/>
      <c r="AP105" s="670"/>
      <c r="AQ105" s="671"/>
      <c r="AR105" s="666"/>
      <c r="AS105" s="666"/>
      <c r="AT105" s="674"/>
      <c r="AU105" s="515" t="str">
        <f t="shared" ref="AU105" si="104">IFERROR(IF($D104="□",($AO104/$AK$6),($AO104/$AK$8)),"")</f>
        <v/>
      </c>
      <c r="AV105" s="515" t="str">
        <f t="shared" ref="AV105" si="105">IFERROR(IF($D104="□",($AN104/$AO$6),($AN104/$AO$8)),"")</f>
        <v/>
      </c>
      <c r="AX105" s="515" t="s">
        <v>774</v>
      </c>
      <c r="AY105" s="515" t="s">
        <v>774</v>
      </c>
    </row>
    <row r="106" spans="1:51" s="491" customFormat="1" ht="12" customHeight="1">
      <c r="A106" s="677"/>
      <c r="B106" s="680"/>
      <c r="C106" s="698"/>
      <c r="D106" s="686"/>
      <c r="E106" s="512"/>
      <c r="F106" s="691"/>
      <c r="G106" s="692"/>
      <c r="H106" s="516" t="s">
        <v>625</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695"/>
      <c r="AO106" s="667"/>
      <c r="AP106" s="672"/>
      <c r="AQ106" s="673"/>
      <c r="AR106" s="667"/>
      <c r="AS106" s="667"/>
      <c r="AT106" s="674"/>
      <c r="AU106" s="518"/>
      <c r="AV106" s="518"/>
      <c r="AX106" s="518"/>
      <c r="AY106" s="518"/>
    </row>
    <row r="107" spans="1:51" s="491" customFormat="1" ht="12" customHeight="1">
      <c r="A107" s="675">
        <v>29</v>
      </c>
      <c r="B107" s="678"/>
      <c r="C107" s="696"/>
      <c r="D107" s="684" t="s">
        <v>618</v>
      </c>
      <c r="E107" s="508"/>
      <c r="F107" s="687"/>
      <c r="G107" s="688"/>
      <c r="H107" s="509" t="s">
        <v>619</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693">
        <f t="shared" ref="AN107" si="106">IF(LEFT($AN$1,6)="共同生活援助",SUM(I108:AM108),SUM(I108:AM109))</f>
        <v>0</v>
      </c>
      <c r="AO107" s="665">
        <f>IF($AN$3="４週",AN107/4,AN107/(DAY(EOMONTH($I$21,0))/7))</f>
        <v>0</v>
      </c>
      <c r="AP107" s="668"/>
      <c r="AQ107" s="669"/>
      <c r="AR107" s="665" t="str">
        <f t="shared" ref="AR107" si="107">IF($AN$3="４週",AU108,AV108)</f>
        <v/>
      </c>
      <c r="AS107" s="665"/>
      <c r="AT107" s="674"/>
      <c r="AU107" s="511" t="s">
        <v>620</v>
      </c>
      <c r="AV107" s="511" t="s">
        <v>621</v>
      </c>
      <c r="AX107" s="511" t="s">
        <v>622</v>
      </c>
      <c r="AY107" s="511" t="s">
        <v>623</v>
      </c>
    </row>
    <row r="108" spans="1:51" s="491" customFormat="1" ht="12" customHeight="1">
      <c r="A108" s="676"/>
      <c r="B108" s="679"/>
      <c r="C108" s="697"/>
      <c r="D108" s="685"/>
      <c r="E108" s="512"/>
      <c r="F108" s="689"/>
      <c r="G108" s="690"/>
      <c r="H108" s="513" t="s">
        <v>624</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694"/>
      <c r="AO108" s="666"/>
      <c r="AP108" s="670"/>
      <c r="AQ108" s="671"/>
      <c r="AR108" s="666"/>
      <c r="AS108" s="666"/>
      <c r="AT108" s="674"/>
      <c r="AU108" s="515" t="str">
        <f t="shared" ref="AU108" si="108">IFERROR(IF($D107="□",($AO107/$AK$6),($AO107/$AK$8)),"")</f>
        <v/>
      </c>
      <c r="AV108" s="515" t="str">
        <f t="shared" ref="AV108" si="109">IFERROR(IF($D107="□",($AN107/$AO$6),($AN107/$AO$8)),"")</f>
        <v/>
      </c>
      <c r="AX108" s="515" t="s">
        <v>774</v>
      </c>
      <c r="AY108" s="515" t="s">
        <v>774</v>
      </c>
    </row>
    <row r="109" spans="1:51" s="491" customFormat="1" ht="12" customHeight="1">
      <c r="A109" s="677"/>
      <c r="B109" s="680"/>
      <c r="C109" s="698"/>
      <c r="D109" s="686"/>
      <c r="E109" s="512"/>
      <c r="F109" s="691"/>
      <c r="G109" s="692"/>
      <c r="H109" s="516" t="s">
        <v>625</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695"/>
      <c r="AO109" s="667"/>
      <c r="AP109" s="672"/>
      <c r="AQ109" s="673"/>
      <c r="AR109" s="667"/>
      <c r="AS109" s="667"/>
      <c r="AT109" s="674"/>
      <c r="AU109" s="518"/>
      <c r="AV109" s="518"/>
      <c r="AX109" s="518"/>
      <c r="AY109" s="518"/>
    </row>
    <row r="110" spans="1:51" s="491" customFormat="1" ht="12" customHeight="1">
      <c r="A110" s="675">
        <v>30</v>
      </c>
      <c r="B110" s="678"/>
      <c r="C110" s="696"/>
      <c r="D110" s="684" t="s">
        <v>618</v>
      </c>
      <c r="E110" s="508"/>
      <c r="F110" s="687"/>
      <c r="G110" s="688"/>
      <c r="H110" s="509" t="s">
        <v>619</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693">
        <f t="shared" ref="AN110" si="110">IF(LEFT($AN$1,6)="共同生活援助",SUM(I111:AM111),SUM(I111:AM112))</f>
        <v>0</v>
      </c>
      <c r="AO110" s="665">
        <f>IF($AN$3="４週",AN110/4,AN110/(DAY(EOMONTH($I$21,0))/7))</f>
        <v>0</v>
      </c>
      <c r="AP110" s="668"/>
      <c r="AQ110" s="669"/>
      <c r="AR110" s="665" t="str">
        <f t="shared" ref="AR110" si="111">IF($AN$3="４週",AU111,AV111)</f>
        <v/>
      </c>
      <c r="AS110" s="665"/>
      <c r="AT110" s="674"/>
      <c r="AU110" s="511" t="s">
        <v>620</v>
      </c>
      <c r="AV110" s="511" t="s">
        <v>621</v>
      </c>
      <c r="AX110" s="511" t="s">
        <v>622</v>
      </c>
      <c r="AY110" s="511" t="s">
        <v>623</v>
      </c>
    </row>
    <row r="111" spans="1:51" s="491" customFormat="1" ht="12" customHeight="1">
      <c r="A111" s="676"/>
      <c r="B111" s="679"/>
      <c r="C111" s="697"/>
      <c r="D111" s="685"/>
      <c r="E111" s="512"/>
      <c r="F111" s="689"/>
      <c r="G111" s="690"/>
      <c r="H111" s="513" t="s">
        <v>624</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694"/>
      <c r="AO111" s="666"/>
      <c r="AP111" s="670"/>
      <c r="AQ111" s="671"/>
      <c r="AR111" s="666"/>
      <c r="AS111" s="666"/>
      <c r="AT111" s="674"/>
      <c r="AU111" s="515" t="str">
        <f t="shared" ref="AU111" si="112">IFERROR(IF($D110="□",($AO110/$AK$6),($AO110/$AK$8)),"")</f>
        <v/>
      </c>
      <c r="AV111" s="515" t="str">
        <f t="shared" ref="AV111" si="113">IFERROR(IF($D110="□",($AN110/$AO$6),($AN110/$AO$8)),"")</f>
        <v/>
      </c>
      <c r="AX111" s="515" t="s">
        <v>774</v>
      </c>
      <c r="AY111" s="515" t="s">
        <v>774</v>
      </c>
    </row>
    <row r="112" spans="1:51" s="491" customFormat="1" ht="12" customHeight="1">
      <c r="A112" s="677"/>
      <c r="B112" s="680"/>
      <c r="C112" s="698"/>
      <c r="D112" s="686"/>
      <c r="E112" s="512"/>
      <c r="F112" s="691"/>
      <c r="G112" s="692"/>
      <c r="H112" s="516" t="s">
        <v>625</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695"/>
      <c r="AO112" s="667"/>
      <c r="AP112" s="672"/>
      <c r="AQ112" s="673"/>
      <c r="AR112" s="667"/>
      <c r="AS112" s="667"/>
      <c r="AT112" s="674"/>
      <c r="AU112" s="518"/>
      <c r="AV112" s="518"/>
      <c r="AX112" s="518"/>
      <c r="AY112" s="518"/>
    </row>
    <row r="113" spans="1:51" s="491" customFormat="1" ht="12" customHeight="1">
      <c r="A113" s="675">
        <v>31</v>
      </c>
      <c r="B113" s="678"/>
      <c r="C113" s="696"/>
      <c r="D113" s="684" t="s">
        <v>618</v>
      </c>
      <c r="E113" s="508"/>
      <c r="F113" s="687"/>
      <c r="G113" s="688"/>
      <c r="H113" s="509" t="s">
        <v>619</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693">
        <f t="shared" ref="AN113" si="114">IF(LEFT($AN$1,6)="共同生活援助",SUM(I114:AM114),SUM(I114:AM115))</f>
        <v>0</v>
      </c>
      <c r="AO113" s="665">
        <f>IF($AN$3="４週",AN113/4,AN113/(DAY(EOMONTH($I$21,0))/7))</f>
        <v>0</v>
      </c>
      <c r="AP113" s="668"/>
      <c r="AQ113" s="669"/>
      <c r="AR113" s="665" t="str">
        <f t="shared" ref="AR113" si="115">IF($AN$3="４週",AU114,AV114)</f>
        <v/>
      </c>
      <c r="AS113" s="665"/>
      <c r="AT113" s="674"/>
      <c r="AU113" s="511" t="s">
        <v>620</v>
      </c>
      <c r="AV113" s="511" t="s">
        <v>621</v>
      </c>
      <c r="AX113" s="511" t="s">
        <v>622</v>
      </c>
      <c r="AY113" s="511" t="s">
        <v>623</v>
      </c>
    </row>
    <row r="114" spans="1:51" s="491" customFormat="1" ht="12" customHeight="1">
      <c r="A114" s="676"/>
      <c r="B114" s="679"/>
      <c r="C114" s="697"/>
      <c r="D114" s="685"/>
      <c r="E114" s="512"/>
      <c r="F114" s="689"/>
      <c r="G114" s="690"/>
      <c r="H114" s="513" t="s">
        <v>624</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694"/>
      <c r="AO114" s="666"/>
      <c r="AP114" s="670"/>
      <c r="AQ114" s="671"/>
      <c r="AR114" s="666"/>
      <c r="AS114" s="666"/>
      <c r="AT114" s="674"/>
      <c r="AU114" s="515" t="str">
        <f t="shared" ref="AU114" si="116">IFERROR(IF($D113="□",($AO113/$AK$6),($AO113/$AK$8)),"")</f>
        <v/>
      </c>
      <c r="AV114" s="515" t="str">
        <f t="shared" ref="AV114" si="117">IFERROR(IF($D113="□",($AN113/$AO$6),($AN113/$AO$8)),"")</f>
        <v/>
      </c>
      <c r="AX114" s="515" t="s">
        <v>774</v>
      </c>
      <c r="AY114" s="515" t="s">
        <v>774</v>
      </c>
    </row>
    <row r="115" spans="1:51" s="491" customFormat="1" ht="12" customHeight="1">
      <c r="A115" s="677"/>
      <c r="B115" s="680"/>
      <c r="C115" s="698"/>
      <c r="D115" s="686"/>
      <c r="E115" s="512"/>
      <c r="F115" s="691"/>
      <c r="G115" s="692"/>
      <c r="H115" s="516" t="s">
        <v>625</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695"/>
      <c r="AO115" s="667"/>
      <c r="AP115" s="672"/>
      <c r="AQ115" s="673"/>
      <c r="AR115" s="667"/>
      <c r="AS115" s="667"/>
      <c r="AT115" s="674"/>
      <c r="AU115" s="518"/>
      <c r="AV115" s="518"/>
      <c r="AX115" s="518"/>
      <c r="AY115" s="518"/>
    </row>
    <row r="116" spans="1:51" s="491" customFormat="1" ht="12" customHeight="1">
      <c r="A116" s="675">
        <v>32</v>
      </c>
      <c r="B116" s="678"/>
      <c r="C116" s="696"/>
      <c r="D116" s="684" t="s">
        <v>618</v>
      </c>
      <c r="E116" s="508"/>
      <c r="F116" s="687"/>
      <c r="G116" s="688"/>
      <c r="H116" s="509" t="s">
        <v>619</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693">
        <f t="shared" ref="AN116" si="118">IF(LEFT($AN$1,6)="共同生活援助",SUM(I117:AM117),SUM(I117:AM118))</f>
        <v>0</v>
      </c>
      <c r="AO116" s="665">
        <f>IF($AN$3="４週",AN116/4,AN116/(DAY(EOMONTH($I$21,0))/7))</f>
        <v>0</v>
      </c>
      <c r="AP116" s="668"/>
      <c r="AQ116" s="669"/>
      <c r="AR116" s="665" t="str">
        <f t="shared" ref="AR116" si="119">IF($AN$3="４週",AU117,AV117)</f>
        <v/>
      </c>
      <c r="AS116" s="665"/>
      <c r="AT116" s="674"/>
      <c r="AU116" s="511" t="s">
        <v>620</v>
      </c>
      <c r="AV116" s="511" t="s">
        <v>621</v>
      </c>
      <c r="AX116" s="511" t="s">
        <v>622</v>
      </c>
      <c r="AY116" s="511" t="s">
        <v>623</v>
      </c>
    </row>
    <row r="117" spans="1:51" s="491" customFormat="1" ht="12" customHeight="1">
      <c r="A117" s="676"/>
      <c r="B117" s="679"/>
      <c r="C117" s="697"/>
      <c r="D117" s="685"/>
      <c r="E117" s="512"/>
      <c r="F117" s="689"/>
      <c r="G117" s="690"/>
      <c r="H117" s="513" t="s">
        <v>624</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694"/>
      <c r="AO117" s="666"/>
      <c r="AP117" s="670"/>
      <c r="AQ117" s="671"/>
      <c r="AR117" s="666"/>
      <c r="AS117" s="666"/>
      <c r="AT117" s="674"/>
      <c r="AU117" s="515" t="str">
        <f t="shared" ref="AU117" si="120">IFERROR(IF($D116="□",($AO116/$AK$6),($AO116/$AK$8)),"")</f>
        <v/>
      </c>
      <c r="AV117" s="515" t="str">
        <f t="shared" ref="AV117" si="121">IFERROR(IF($D116="□",($AN116/$AO$6),($AN116/$AO$8)),"")</f>
        <v/>
      </c>
      <c r="AX117" s="515" t="s">
        <v>774</v>
      </c>
      <c r="AY117" s="515" t="s">
        <v>774</v>
      </c>
    </row>
    <row r="118" spans="1:51" s="491" customFormat="1" ht="12" customHeight="1">
      <c r="A118" s="677"/>
      <c r="B118" s="680"/>
      <c r="C118" s="698"/>
      <c r="D118" s="686"/>
      <c r="E118" s="512"/>
      <c r="F118" s="691"/>
      <c r="G118" s="692"/>
      <c r="H118" s="516" t="s">
        <v>625</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695"/>
      <c r="AO118" s="667"/>
      <c r="AP118" s="672"/>
      <c r="AQ118" s="673"/>
      <c r="AR118" s="667"/>
      <c r="AS118" s="667"/>
      <c r="AT118" s="674"/>
      <c r="AU118" s="518"/>
      <c r="AV118" s="518"/>
      <c r="AX118" s="518"/>
      <c r="AY118" s="518"/>
    </row>
    <row r="119" spans="1:51" s="491" customFormat="1" ht="12" customHeight="1">
      <c r="A119" s="675">
        <v>33</v>
      </c>
      <c r="B119" s="678"/>
      <c r="C119" s="696"/>
      <c r="D119" s="684" t="s">
        <v>618</v>
      </c>
      <c r="E119" s="508"/>
      <c r="F119" s="687"/>
      <c r="G119" s="688"/>
      <c r="H119" s="509" t="s">
        <v>619</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693">
        <f t="shared" ref="AN119" si="122">IF(LEFT($AN$1,6)="共同生活援助",SUM(I120:AM120),SUM(I120:AM121))</f>
        <v>0</v>
      </c>
      <c r="AO119" s="665">
        <f>IF($AN$3="４週",AN119/4,AN119/(DAY(EOMONTH($I$21,0))/7))</f>
        <v>0</v>
      </c>
      <c r="AP119" s="668"/>
      <c r="AQ119" s="669"/>
      <c r="AR119" s="665" t="str">
        <f t="shared" ref="AR119" si="123">IF($AN$3="４週",AU120,AV120)</f>
        <v/>
      </c>
      <c r="AS119" s="665"/>
      <c r="AT119" s="674"/>
      <c r="AU119" s="511" t="s">
        <v>620</v>
      </c>
      <c r="AV119" s="511" t="s">
        <v>621</v>
      </c>
      <c r="AX119" s="511" t="s">
        <v>622</v>
      </c>
      <c r="AY119" s="511" t="s">
        <v>623</v>
      </c>
    </row>
    <row r="120" spans="1:51" s="491" customFormat="1" ht="12" customHeight="1">
      <c r="A120" s="676"/>
      <c r="B120" s="679"/>
      <c r="C120" s="697"/>
      <c r="D120" s="685"/>
      <c r="E120" s="512"/>
      <c r="F120" s="689"/>
      <c r="G120" s="690"/>
      <c r="H120" s="513" t="s">
        <v>624</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694"/>
      <c r="AO120" s="666"/>
      <c r="AP120" s="670"/>
      <c r="AQ120" s="671"/>
      <c r="AR120" s="666"/>
      <c r="AS120" s="666"/>
      <c r="AT120" s="674"/>
      <c r="AU120" s="515" t="str">
        <f t="shared" ref="AU120" si="124">IFERROR(IF($D119="□",($AO119/$AK$6),($AO119/$AK$8)),"")</f>
        <v/>
      </c>
      <c r="AV120" s="515" t="str">
        <f t="shared" ref="AV120" si="125">IFERROR(IF($D119="□",($AN119/$AO$6),($AN119/$AO$8)),"")</f>
        <v/>
      </c>
      <c r="AX120" s="515" t="s">
        <v>774</v>
      </c>
      <c r="AY120" s="515" t="s">
        <v>774</v>
      </c>
    </row>
    <row r="121" spans="1:51" s="491" customFormat="1" ht="12" customHeight="1">
      <c r="A121" s="677"/>
      <c r="B121" s="680"/>
      <c r="C121" s="698"/>
      <c r="D121" s="686"/>
      <c r="E121" s="512"/>
      <c r="F121" s="691"/>
      <c r="G121" s="692"/>
      <c r="H121" s="516" t="s">
        <v>625</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695"/>
      <c r="AO121" s="667"/>
      <c r="AP121" s="672"/>
      <c r="AQ121" s="673"/>
      <c r="AR121" s="667"/>
      <c r="AS121" s="667"/>
      <c r="AT121" s="674"/>
      <c r="AU121" s="518"/>
      <c r="AV121" s="518"/>
      <c r="AX121" s="518"/>
      <c r="AY121" s="518"/>
    </row>
    <row r="122" spans="1:51" s="491" customFormat="1" ht="12" customHeight="1">
      <c r="A122" s="675">
        <v>34</v>
      </c>
      <c r="B122" s="678"/>
      <c r="C122" s="696"/>
      <c r="D122" s="684" t="s">
        <v>618</v>
      </c>
      <c r="E122" s="508"/>
      <c r="F122" s="687"/>
      <c r="G122" s="688"/>
      <c r="H122" s="509" t="s">
        <v>619</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693">
        <f t="shared" ref="AN122" si="126">IF(LEFT($AN$1,6)="共同生活援助",SUM(I123:AM123),SUM(I123:AM124))</f>
        <v>0</v>
      </c>
      <c r="AO122" s="665">
        <f>IF($AN$3="４週",AN122/4,AN122/(DAY(EOMONTH($I$21,0))/7))</f>
        <v>0</v>
      </c>
      <c r="AP122" s="668"/>
      <c r="AQ122" s="669"/>
      <c r="AR122" s="665" t="str">
        <f t="shared" ref="AR122" si="127">IF($AN$3="４週",AU123,AV123)</f>
        <v/>
      </c>
      <c r="AS122" s="665"/>
      <c r="AT122" s="674"/>
      <c r="AU122" s="511" t="s">
        <v>620</v>
      </c>
      <c r="AV122" s="511" t="s">
        <v>621</v>
      </c>
      <c r="AX122" s="511" t="s">
        <v>622</v>
      </c>
      <c r="AY122" s="511" t="s">
        <v>623</v>
      </c>
    </row>
    <row r="123" spans="1:51" s="491" customFormat="1" ht="12" customHeight="1">
      <c r="A123" s="676"/>
      <c r="B123" s="679"/>
      <c r="C123" s="697"/>
      <c r="D123" s="685"/>
      <c r="E123" s="512"/>
      <c r="F123" s="689"/>
      <c r="G123" s="690"/>
      <c r="H123" s="513" t="s">
        <v>624</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694"/>
      <c r="AO123" s="666"/>
      <c r="AP123" s="670"/>
      <c r="AQ123" s="671"/>
      <c r="AR123" s="666"/>
      <c r="AS123" s="666"/>
      <c r="AT123" s="674"/>
      <c r="AU123" s="515" t="str">
        <f t="shared" ref="AU123" si="128">IFERROR(IF($D122="□",($AO122/$AK$6),($AO122/$AK$8)),"")</f>
        <v/>
      </c>
      <c r="AV123" s="515" t="str">
        <f t="shared" ref="AV123" si="129">IFERROR(IF($D122="□",($AN122/$AO$6),($AN122/$AO$8)),"")</f>
        <v/>
      </c>
      <c r="AX123" s="515" t="s">
        <v>774</v>
      </c>
      <c r="AY123" s="515" t="s">
        <v>774</v>
      </c>
    </row>
    <row r="124" spans="1:51" s="491" customFormat="1" ht="12" customHeight="1">
      <c r="A124" s="677"/>
      <c r="B124" s="680"/>
      <c r="C124" s="698"/>
      <c r="D124" s="686"/>
      <c r="E124" s="512"/>
      <c r="F124" s="691"/>
      <c r="G124" s="692"/>
      <c r="H124" s="516" t="s">
        <v>625</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695"/>
      <c r="AO124" s="667"/>
      <c r="AP124" s="672"/>
      <c r="AQ124" s="673"/>
      <c r="AR124" s="667"/>
      <c r="AS124" s="667"/>
      <c r="AT124" s="674"/>
      <c r="AU124" s="518"/>
      <c r="AV124" s="518"/>
      <c r="AX124" s="518"/>
      <c r="AY124" s="518"/>
    </row>
    <row r="125" spans="1:51" s="491" customFormat="1" ht="12" customHeight="1">
      <c r="A125" s="675">
        <v>35</v>
      </c>
      <c r="B125" s="678"/>
      <c r="C125" s="696"/>
      <c r="D125" s="684" t="s">
        <v>618</v>
      </c>
      <c r="E125" s="508"/>
      <c r="F125" s="687"/>
      <c r="G125" s="688"/>
      <c r="H125" s="509" t="s">
        <v>619</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693">
        <f t="shared" ref="AN125" si="130">IF(LEFT($AN$1,6)="共同生活援助",SUM(I126:AM126),SUM(I126:AM127))</f>
        <v>0</v>
      </c>
      <c r="AO125" s="665">
        <f>IF($AN$3="４週",AN125/4,AN125/(DAY(EOMONTH($I$21,0))/7))</f>
        <v>0</v>
      </c>
      <c r="AP125" s="668"/>
      <c r="AQ125" s="669"/>
      <c r="AR125" s="665" t="str">
        <f t="shared" ref="AR125" si="131">IF($AN$3="４週",AU126,AV126)</f>
        <v/>
      </c>
      <c r="AS125" s="665"/>
      <c r="AT125" s="674"/>
      <c r="AU125" s="511" t="s">
        <v>620</v>
      </c>
      <c r="AV125" s="511" t="s">
        <v>621</v>
      </c>
      <c r="AX125" s="511" t="s">
        <v>622</v>
      </c>
      <c r="AY125" s="511" t="s">
        <v>623</v>
      </c>
    </row>
    <row r="126" spans="1:51" s="491" customFormat="1" ht="12" customHeight="1">
      <c r="A126" s="676"/>
      <c r="B126" s="679"/>
      <c r="C126" s="697"/>
      <c r="D126" s="685"/>
      <c r="E126" s="512"/>
      <c r="F126" s="689"/>
      <c r="G126" s="690"/>
      <c r="H126" s="513" t="s">
        <v>624</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694"/>
      <c r="AO126" s="666"/>
      <c r="AP126" s="670"/>
      <c r="AQ126" s="671"/>
      <c r="AR126" s="666"/>
      <c r="AS126" s="666"/>
      <c r="AT126" s="674"/>
      <c r="AU126" s="515" t="str">
        <f t="shared" ref="AU126" si="132">IFERROR(IF($D125="□",($AO125/$AK$6),($AO125/$AK$8)),"")</f>
        <v/>
      </c>
      <c r="AV126" s="515" t="str">
        <f t="shared" ref="AV126" si="133">IFERROR(IF($D125="□",($AN125/$AO$6),($AN125/$AO$8)),"")</f>
        <v/>
      </c>
      <c r="AX126" s="515" t="s">
        <v>774</v>
      </c>
      <c r="AY126" s="515" t="s">
        <v>774</v>
      </c>
    </row>
    <row r="127" spans="1:51" s="491" customFormat="1" ht="12" customHeight="1">
      <c r="A127" s="677"/>
      <c r="B127" s="680"/>
      <c r="C127" s="698"/>
      <c r="D127" s="686"/>
      <c r="E127" s="512"/>
      <c r="F127" s="691"/>
      <c r="G127" s="692"/>
      <c r="H127" s="516" t="s">
        <v>625</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695"/>
      <c r="AO127" s="667"/>
      <c r="AP127" s="672"/>
      <c r="AQ127" s="673"/>
      <c r="AR127" s="667"/>
      <c r="AS127" s="667"/>
      <c r="AT127" s="674"/>
      <c r="AU127" s="518"/>
      <c r="AV127" s="518"/>
      <c r="AX127" s="518"/>
      <c r="AY127" s="518"/>
    </row>
    <row r="128" spans="1:51" s="491" customFormat="1" ht="12" customHeight="1">
      <c r="A128" s="675">
        <v>36</v>
      </c>
      <c r="B128" s="678"/>
      <c r="C128" s="696"/>
      <c r="D128" s="684" t="s">
        <v>618</v>
      </c>
      <c r="E128" s="508"/>
      <c r="F128" s="687"/>
      <c r="G128" s="688"/>
      <c r="H128" s="509" t="s">
        <v>619</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693">
        <f t="shared" ref="AN128" si="134">IF(LEFT($AN$1,6)="共同生活援助",SUM(I129:AM129),SUM(I129:AM130))</f>
        <v>0</v>
      </c>
      <c r="AO128" s="665">
        <f>IF($AN$3="４週",AN128/4,AN128/(DAY(EOMONTH($I$21,0))/7))</f>
        <v>0</v>
      </c>
      <c r="AP128" s="668"/>
      <c r="AQ128" s="669"/>
      <c r="AR128" s="665" t="str">
        <f t="shared" ref="AR128" si="135">IF($AN$3="４週",AU129,AV129)</f>
        <v/>
      </c>
      <c r="AS128" s="665"/>
      <c r="AT128" s="674"/>
      <c r="AU128" s="511" t="s">
        <v>620</v>
      </c>
      <c r="AV128" s="511" t="s">
        <v>621</v>
      </c>
      <c r="AX128" s="511" t="s">
        <v>622</v>
      </c>
      <c r="AY128" s="511" t="s">
        <v>623</v>
      </c>
    </row>
    <row r="129" spans="1:51" s="491" customFormat="1" ht="12" customHeight="1">
      <c r="A129" s="676"/>
      <c r="B129" s="679"/>
      <c r="C129" s="697"/>
      <c r="D129" s="685"/>
      <c r="E129" s="512"/>
      <c r="F129" s="689"/>
      <c r="G129" s="690"/>
      <c r="H129" s="513" t="s">
        <v>624</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694"/>
      <c r="AO129" s="666"/>
      <c r="AP129" s="670"/>
      <c r="AQ129" s="671"/>
      <c r="AR129" s="666"/>
      <c r="AS129" s="666"/>
      <c r="AT129" s="674"/>
      <c r="AU129" s="515" t="str">
        <f t="shared" ref="AU129" si="136">IFERROR(IF($D128="□",($AO128/$AK$6),($AO128/$AK$8)),"")</f>
        <v/>
      </c>
      <c r="AV129" s="515" t="str">
        <f t="shared" ref="AV129" si="137">IFERROR(IF($D128="□",($AN128/$AO$6),($AN128/$AO$8)),"")</f>
        <v/>
      </c>
      <c r="AX129" s="515" t="s">
        <v>774</v>
      </c>
      <c r="AY129" s="515" t="s">
        <v>774</v>
      </c>
    </row>
    <row r="130" spans="1:51" s="491" customFormat="1" ht="12" customHeight="1">
      <c r="A130" s="677"/>
      <c r="B130" s="680"/>
      <c r="C130" s="698"/>
      <c r="D130" s="686"/>
      <c r="E130" s="512"/>
      <c r="F130" s="691"/>
      <c r="G130" s="692"/>
      <c r="H130" s="516" t="s">
        <v>625</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695"/>
      <c r="AO130" s="667"/>
      <c r="AP130" s="672"/>
      <c r="AQ130" s="673"/>
      <c r="AR130" s="667"/>
      <c r="AS130" s="667"/>
      <c r="AT130" s="674"/>
      <c r="AU130" s="518"/>
      <c r="AV130" s="518"/>
      <c r="AX130" s="518"/>
      <c r="AY130" s="518"/>
    </row>
    <row r="131" spans="1:51" s="491" customFormat="1" ht="12" customHeight="1">
      <c r="A131" s="675">
        <v>37</v>
      </c>
      <c r="B131" s="678"/>
      <c r="C131" s="681"/>
      <c r="D131" s="684" t="s">
        <v>618</v>
      </c>
      <c r="E131" s="508"/>
      <c r="F131" s="687"/>
      <c r="G131" s="688"/>
      <c r="H131" s="509" t="s">
        <v>619</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693">
        <f t="shared" ref="AN131" si="138">IF(LEFT($AN$1,6)="共同生活援助",SUM(I132:AM132),SUM(I132:AM133))</f>
        <v>0</v>
      </c>
      <c r="AO131" s="665">
        <f>IF($AN$3="４週",AN131/4,AN131/(DAY(EOMONTH($I$21,0))/7))</f>
        <v>0</v>
      </c>
      <c r="AP131" s="668"/>
      <c r="AQ131" s="669"/>
      <c r="AR131" s="665" t="str">
        <f t="shared" ref="AR131" si="139">IF($AN$3="４週",AU132,AV132)</f>
        <v/>
      </c>
      <c r="AS131" s="665"/>
      <c r="AT131" s="674"/>
      <c r="AU131" s="511" t="s">
        <v>620</v>
      </c>
      <c r="AV131" s="511" t="s">
        <v>621</v>
      </c>
      <c r="AX131" s="511" t="s">
        <v>622</v>
      </c>
      <c r="AY131" s="511" t="s">
        <v>623</v>
      </c>
    </row>
    <row r="132" spans="1:51" s="491" customFormat="1" ht="12" customHeight="1">
      <c r="A132" s="676"/>
      <c r="B132" s="679"/>
      <c r="C132" s="682"/>
      <c r="D132" s="685"/>
      <c r="E132" s="512"/>
      <c r="F132" s="689"/>
      <c r="G132" s="690"/>
      <c r="H132" s="513" t="s">
        <v>624</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694"/>
      <c r="AO132" s="666"/>
      <c r="AP132" s="670"/>
      <c r="AQ132" s="671"/>
      <c r="AR132" s="666"/>
      <c r="AS132" s="666"/>
      <c r="AT132" s="674"/>
      <c r="AU132" s="515" t="str">
        <f t="shared" ref="AU132" si="140">IFERROR(IF($D131="□",($AO131/$AK$6),($AO131/$AK$8)),"")</f>
        <v/>
      </c>
      <c r="AV132" s="515" t="str">
        <f t="shared" ref="AV132" si="141">IFERROR(IF($D131="□",($AN131/$AO$6),($AN131/$AO$8)),"")</f>
        <v/>
      </c>
      <c r="AX132" s="515" t="s">
        <v>774</v>
      </c>
      <c r="AY132" s="515" t="s">
        <v>774</v>
      </c>
    </row>
    <row r="133" spans="1:51" s="491" customFormat="1" ht="12" customHeight="1">
      <c r="A133" s="677"/>
      <c r="B133" s="680"/>
      <c r="C133" s="683"/>
      <c r="D133" s="686"/>
      <c r="E133" s="512"/>
      <c r="F133" s="691"/>
      <c r="G133" s="692"/>
      <c r="H133" s="516" t="s">
        <v>625</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695"/>
      <c r="AO133" s="667"/>
      <c r="AP133" s="672"/>
      <c r="AQ133" s="673"/>
      <c r="AR133" s="667"/>
      <c r="AS133" s="667"/>
      <c r="AT133" s="674"/>
      <c r="AU133" s="518"/>
      <c r="AV133" s="518"/>
      <c r="AX133" s="518"/>
      <c r="AY133" s="518"/>
    </row>
    <row r="134" spans="1:51" s="491" customFormat="1" ht="12" customHeight="1">
      <c r="A134" s="675">
        <v>38</v>
      </c>
      <c r="B134" s="678"/>
      <c r="C134" s="696"/>
      <c r="D134" s="684" t="s">
        <v>618</v>
      </c>
      <c r="E134" s="508"/>
      <c r="F134" s="687"/>
      <c r="G134" s="688"/>
      <c r="H134" s="509" t="s">
        <v>619</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693">
        <f t="shared" ref="AN134" si="142">IF(LEFT($AN$1,6)="共同生活援助",SUM(I135:AM135),SUM(I135:AM136))</f>
        <v>0</v>
      </c>
      <c r="AO134" s="665">
        <f>IF($AN$3="４週",AN134/4,AN134/(DAY(EOMONTH($I$21,0))/7))</f>
        <v>0</v>
      </c>
      <c r="AP134" s="668"/>
      <c r="AQ134" s="669"/>
      <c r="AR134" s="665" t="str">
        <f t="shared" ref="AR134" si="143">IF($AN$3="４週",AU135,AV135)</f>
        <v/>
      </c>
      <c r="AS134" s="665"/>
      <c r="AT134" s="674"/>
      <c r="AU134" s="511" t="s">
        <v>620</v>
      </c>
      <c r="AV134" s="511" t="s">
        <v>621</v>
      </c>
      <c r="AX134" s="511" t="s">
        <v>622</v>
      </c>
      <c r="AY134" s="511" t="s">
        <v>623</v>
      </c>
    </row>
    <row r="135" spans="1:51" s="491" customFormat="1" ht="12" customHeight="1">
      <c r="A135" s="676"/>
      <c r="B135" s="679"/>
      <c r="C135" s="697"/>
      <c r="D135" s="685"/>
      <c r="E135" s="512"/>
      <c r="F135" s="689"/>
      <c r="G135" s="690"/>
      <c r="H135" s="513" t="s">
        <v>624</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694"/>
      <c r="AO135" s="666"/>
      <c r="AP135" s="670"/>
      <c r="AQ135" s="671"/>
      <c r="AR135" s="666"/>
      <c r="AS135" s="666"/>
      <c r="AT135" s="674"/>
      <c r="AU135" s="515" t="str">
        <f t="shared" ref="AU135" si="144">IFERROR(IF($D134="□",($AO134/$AK$6),($AO134/$AK$8)),"")</f>
        <v/>
      </c>
      <c r="AV135" s="515" t="str">
        <f t="shared" ref="AV135" si="145">IFERROR(IF($D134="□",($AN134/$AO$6),($AN134/$AO$8)),"")</f>
        <v/>
      </c>
      <c r="AX135" s="515" t="s">
        <v>774</v>
      </c>
      <c r="AY135" s="515" t="s">
        <v>774</v>
      </c>
    </row>
    <row r="136" spans="1:51" s="491" customFormat="1" ht="12" customHeight="1">
      <c r="A136" s="677"/>
      <c r="B136" s="680"/>
      <c r="C136" s="698"/>
      <c r="D136" s="686"/>
      <c r="E136" s="512"/>
      <c r="F136" s="691"/>
      <c r="G136" s="692"/>
      <c r="H136" s="516" t="s">
        <v>625</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695"/>
      <c r="AO136" s="667"/>
      <c r="AP136" s="672"/>
      <c r="AQ136" s="673"/>
      <c r="AR136" s="667"/>
      <c r="AS136" s="667"/>
      <c r="AT136" s="674"/>
      <c r="AU136" s="518"/>
      <c r="AV136" s="518"/>
      <c r="AX136" s="518"/>
      <c r="AY136" s="518"/>
    </row>
    <row r="137" spans="1:51" s="491" customFormat="1" ht="12" customHeight="1">
      <c r="A137" s="675">
        <v>39</v>
      </c>
      <c r="B137" s="678"/>
      <c r="C137" s="696"/>
      <c r="D137" s="684" t="s">
        <v>618</v>
      </c>
      <c r="E137" s="508"/>
      <c r="F137" s="687"/>
      <c r="G137" s="688"/>
      <c r="H137" s="509" t="s">
        <v>619</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693">
        <f t="shared" ref="AN137" si="146">IF(LEFT($AN$1,6)="共同生活援助",SUM(I138:AM138),SUM(I138:AM139))</f>
        <v>0</v>
      </c>
      <c r="AO137" s="665">
        <f>IF($AN$3="４週",AN137/4,AN137/(DAY(EOMONTH($I$21,0))/7))</f>
        <v>0</v>
      </c>
      <c r="AP137" s="668"/>
      <c r="AQ137" s="669"/>
      <c r="AR137" s="665" t="str">
        <f t="shared" ref="AR137" si="147">IF($AN$3="４週",AU138,AV138)</f>
        <v/>
      </c>
      <c r="AS137" s="665"/>
      <c r="AT137" s="674"/>
      <c r="AU137" s="511" t="s">
        <v>620</v>
      </c>
      <c r="AV137" s="511" t="s">
        <v>621</v>
      </c>
      <c r="AX137" s="511" t="s">
        <v>622</v>
      </c>
      <c r="AY137" s="511" t="s">
        <v>623</v>
      </c>
    </row>
    <row r="138" spans="1:51" s="491" customFormat="1" ht="12" customHeight="1">
      <c r="A138" s="676"/>
      <c r="B138" s="679"/>
      <c r="C138" s="697"/>
      <c r="D138" s="685"/>
      <c r="E138" s="512"/>
      <c r="F138" s="689"/>
      <c r="G138" s="690"/>
      <c r="H138" s="513" t="s">
        <v>624</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694"/>
      <c r="AO138" s="666"/>
      <c r="AP138" s="670"/>
      <c r="AQ138" s="671"/>
      <c r="AR138" s="666"/>
      <c r="AS138" s="666"/>
      <c r="AT138" s="674"/>
      <c r="AU138" s="515" t="str">
        <f t="shared" ref="AU138" si="148">IFERROR(IF($D137="□",($AO137/$AK$6),($AO137/$AK$8)),"")</f>
        <v/>
      </c>
      <c r="AV138" s="515" t="str">
        <f t="shared" ref="AV138" si="149">IFERROR(IF($D137="□",($AN137/$AO$6),($AN137/$AO$8)),"")</f>
        <v/>
      </c>
      <c r="AX138" s="515" t="s">
        <v>774</v>
      </c>
      <c r="AY138" s="515" t="s">
        <v>774</v>
      </c>
    </row>
    <row r="139" spans="1:51" s="491" customFormat="1" ht="12" customHeight="1">
      <c r="A139" s="677"/>
      <c r="B139" s="680"/>
      <c r="C139" s="698"/>
      <c r="D139" s="686"/>
      <c r="E139" s="512"/>
      <c r="F139" s="691"/>
      <c r="G139" s="692"/>
      <c r="H139" s="516" t="s">
        <v>625</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695"/>
      <c r="AO139" s="667"/>
      <c r="AP139" s="672"/>
      <c r="AQ139" s="673"/>
      <c r="AR139" s="667"/>
      <c r="AS139" s="667"/>
      <c r="AT139" s="674"/>
      <c r="AU139" s="518"/>
      <c r="AV139" s="518"/>
      <c r="AX139" s="518"/>
      <c r="AY139" s="518"/>
    </row>
    <row r="140" spans="1:51" s="491" customFormat="1" ht="12" customHeight="1">
      <c r="A140" s="675">
        <v>40</v>
      </c>
      <c r="B140" s="678"/>
      <c r="C140" s="696"/>
      <c r="D140" s="684" t="s">
        <v>618</v>
      </c>
      <c r="E140" s="508"/>
      <c r="F140" s="687"/>
      <c r="G140" s="688"/>
      <c r="H140" s="509" t="s">
        <v>619</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693">
        <f t="shared" ref="AN140" si="150">IF(LEFT($AN$1,6)="共同生活援助",SUM(I141:AM141),SUM(I141:AM142))</f>
        <v>0</v>
      </c>
      <c r="AO140" s="665">
        <f>IF($AN$3="４週",AN140/4,AN140/(DAY(EOMONTH($I$21,0))/7))</f>
        <v>0</v>
      </c>
      <c r="AP140" s="668"/>
      <c r="AQ140" s="669"/>
      <c r="AR140" s="665" t="str">
        <f t="shared" ref="AR140" si="151">IF($AN$3="４週",AU141,AV141)</f>
        <v/>
      </c>
      <c r="AS140" s="665"/>
      <c r="AT140" s="674"/>
      <c r="AU140" s="511" t="s">
        <v>620</v>
      </c>
      <c r="AV140" s="511" t="s">
        <v>621</v>
      </c>
      <c r="AX140" s="511" t="s">
        <v>622</v>
      </c>
      <c r="AY140" s="511" t="s">
        <v>623</v>
      </c>
    </row>
    <row r="141" spans="1:51" s="491" customFormat="1" ht="12" customHeight="1">
      <c r="A141" s="676"/>
      <c r="B141" s="679"/>
      <c r="C141" s="697"/>
      <c r="D141" s="685"/>
      <c r="E141" s="512"/>
      <c r="F141" s="689"/>
      <c r="G141" s="690"/>
      <c r="H141" s="513" t="s">
        <v>624</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694"/>
      <c r="AO141" s="666"/>
      <c r="AP141" s="670"/>
      <c r="AQ141" s="671"/>
      <c r="AR141" s="666"/>
      <c r="AS141" s="666"/>
      <c r="AT141" s="674"/>
      <c r="AU141" s="515" t="str">
        <f t="shared" ref="AU141" si="152">IFERROR(IF($D140="□",($AO140/$AK$6),($AO140/$AK$8)),"")</f>
        <v/>
      </c>
      <c r="AV141" s="515" t="str">
        <f t="shared" ref="AV141" si="153">IFERROR(IF($D140="□",($AN140/$AO$6),($AN140/$AO$8)),"")</f>
        <v/>
      </c>
      <c r="AX141" s="515" t="s">
        <v>774</v>
      </c>
      <c r="AY141" s="515" t="s">
        <v>774</v>
      </c>
    </row>
    <row r="142" spans="1:51" s="491" customFormat="1" ht="12" customHeight="1">
      <c r="A142" s="677"/>
      <c r="B142" s="680"/>
      <c r="C142" s="698"/>
      <c r="D142" s="686"/>
      <c r="E142" s="512"/>
      <c r="F142" s="691"/>
      <c r="G142" s="692"/>
      <c r="H142" s="516" t="s">
        <v>625</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695"/>
      <c r="AO142" s="667"/>
      <c r="AP142" s="672"/>
      <c r="AQ142" s="673"/>
      <c r="AR142" s="667"/>
      <c r="AS142" s="667"/>
      <c r="AT142" s="674"/>
      <c r="AU142" s="518"/>
      <c r="AV142" s="518"/>
      <c r="AX142" s="518"/>
      <c r="AY142" s="518"/>
    </row>
    <row r="143" spans="1:51" s="491" customFormat="1" ht="12" customHeight="1">
      <c r="A143" s="675">
        <v>41</v>
      </c>
      <c r="B143" s="678"/>
      <c r="C143" s="696"/>
      <c r="D143" s="684" t="s">
        <v>618</v>
      </c>
      <c r="E143" s="508"/>
      <c r="F143" s="687"/>
      <c r="G143" s="688"/>
      <c r="H143" s="509" t="s">
        <v>619</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693">
        <f t="shared" ref="AN143" si="154">IF(LEFT($AN$1,6)="共同生活援助",SUM(I144:AM144),SUM(I144:AM145))</f>
        <v>0</v>
      </c>
      <c r="AO143" s="665">
        <f>IF($AN$3="４週",AN143/4,AN143/(DAY(EOMONTH($I$21,0))/7))</f>
        <v>0</v>
      </c>
      <c r="AP143" s="668"/>
      <c r="AQ143" s="669"/>
      <c r="AR143" s="665" t="str">
        <f t="shared" ref="AR143" si="155">IF($AN$3="４週",AU144,AV144)</f>
        <v/>
      </c>
      <c r="AS143" s="665"/>
      <c r="AT143" s="674"/>
      <c r="AU143" s="511" t="s">
        <v>620</v>
      </c>
      <c r="AV143" s="511" t="s">
        <v>621</v>
      </c>
      <c r="AX143" s="511" t="s">
        <v>622</v>
      </c>
      <c r="AY143" s="511" t="s">
        <v>623</v>
      </c>
    </row>
    <row r="144" spans="1:51" s="491" customFormat="1" ht="12" customHeight="1">
      <c r="A144" s="676"/>
      <c r="B144" s="679"/>
      <c r="C144" s="697"/>
      <c r="D144" s="685"/>
      <c r="E144" s="512"/>
      <c r="F144" s="689"/>
      <c r="G144" s="690"/>
      <c r="H144" s="513" t="s">
        <v>624</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694"/>
      <c r="AO144" s="666"/>
      <c r="AP144" s="670"/>
      <c r="AQ144" s="671"/>
      <c r="AR144" s="666"/>
      <c r="AS144" s="666"/>
      <c r="AT144" s="674"/>
      <c r="AU144" s="515" t="str">
        <f t="shared" ref="AU144" si="156">IFERROR(IF($D143="□",($AO143/$AK$6),($AO143/$AK$8)),"")</f>
        <v/>
      </c>
      <c r="AV144" s="515" t="str">
        <f t="shared" ref="AV144" si="157">IFERROR(IF($D143="□",($AN143/$AO$6),($AN143/$AO$8)),"")</f>
        <v/>
      </c>
      <c r="AX144" s="515" t="s">
        <v>774</v>
      </c>
      <c r="AY144" s="515" t="s">
        <v>774</v>
      </c>
    </row>
    <row r="145" spans="1:51" s="491" customFormat="1" ht="12" customHeight="1">
      <c r="A145" s="677"/>
      <c r="B145" s="680"/>
      <c r="C145" s="698"/>
      <c r="D145" s="686"/>
      <c r="E145" s="512"/>
      <c r="F145" s="691"/>
      <c r="G145" s="692"/>
      <c r="H145" s="516" t="s">
        <v>625</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695"/>
      <c r="AO145" s="667"/>
      <c r="AP145" s="672"/>
      <c r="AQ145" s="673"/>
      <c r="AR145" s="667"/>
      <c r="AS145" s="667"/>
      <c r="AT145" s="674"/>
      <c r="AU145" s="518"/>
      <c r="AV145" s="518"/>
      <c r="AX145" s="518"/>
      <c r="AY145" s="518"/>
    </row>
    <row r="146" spans="1:51" s="491" customFormat="1" ht="12" customHeight="1">
      <c r="A146" s="675">
        <v>42</v>
      </c>
      <c r="B146" s="678"/>
      <c r="C146" s="696"/>
      <c r="D146" s="684" t="s">
        <v>618</v>
      </c>
      <c r="E146" s="508"/>
      <c r="F146" s="687"/>
      <c r="G146" s="688"/>
      <c r="H146" s="509" t="s">
        <v>619</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693">
        <f t="shared" ref="AN146" si="158">IF(LEFT($AN$1,6)="共同生活援助",SUM(I147:AM147),SUM(I147:AM148))</f>
        <v>0</v>
      </c>
      <c r="AO146" s="665">
        <f>IF($AN$3="４週",AN146/4,AN146/(DAY(EOMONTH($I$21,0))/7))</f>
        <v>0</v>
      </c>
      <c r="AP146" s="668"/>
      <c r="AQ146" s="669"/>
      <c r="AR146" s="665" t="str">
        <f t="shared" ref="AR146" si="159">IF($AN$3="４週",AU147,AV147)</f>
        <v/>
      </c>
      <c r="AS146" s="665"/>
      <c r="AT146" s="674"/>
      <c r="AU146" s="511" t="s">
        <v>620</v>
      </c>
      <c r="AV146" s="511" t="s">
        <v>621</v>
      </c>
      <c r="AX146" s="511" t="s">
        <v>622</v>
      </c>
      <c r="AY146" s="511" t="s">
        <v>623</v>
      </c>
    </row>
    <row r="147" spans="1:51" s="491" customFormat="1" ht="12" customHeight="1">
      <c r="A147" s="676"/>
      <c r="B147" s="679"/>
      <c r="C147" s="697"/>
      <c r="D147" s="685"/>
      <c r="E147" s="512"/>
      <c r="F147" s="689"/>
      <c r="G147" s="690"/>
      <c r="H147" s="513" t="s">
        <v>624</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694"/>
      <c r="AO147" s="666"/>
      <c r="AP147" s="670"/>
      <c r="AQ147" s="671"/>
      <c r="AR147" s="666"/>
      <c r="AS147" s="666"/>
      <c r="AT147" s="674"/>
      <c r="AU147" s="515" t="str">
        <f t="shared" ref="AU147" si="160">IFERROR(IF($D146="□",($AO146/$AK$6),($AO146/$AK$8)),"")</f>
        <v/>
      </c>
      <c r="AV147" s="515" t="str">
        <f t="shared" ref="AV147" si="161">IFERROR(IF($D146="□",($AN146/$AO$6),($AN146/$AO$8)),"")</f>
        <v/>
      </c>
      <c r="AX147" s="515" t="s">
        <v>774</v>
      </c>
      <c r="AY147" s="515" t="s">
        <v>774</v>
      </c>
    </row>
    <row r="148" spans="1:51" s="491" customFormat="1" ht="12" customHeight="1">
      <c r="A148" s="677"/>
      <c r="B148" s="680"/>
      <c r="C148" s="698"/>
      <c r="D148" s="686"/>
      <c r="E148" s="512"/>
      <c r="F148" s="691"/>
      <c r="G148" s="692"/>
      <c r="H148" s="516" t="s">
        <v>625</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695"/>
      <c r="AO148" s="667"/>
      <c r="AP148" s="672"/>
      <c r="AQ148" s="673"/>
      <c r="AR148" s="667"/>
      <c r="AS148" s="667"/>
      <c r="AT148" s="674"/>
      <c r="AU148" s="518"/>
      <c r="AV148" s="518"/>
      <c r="AX148" s="518"/>
      <c r="AY148" s="518"/>
    </row>
    <row r="149" spans="1:51" s="491" customFormat="1" ht="12" customHeight="1">
      <c r="A149" s="675">
        <v>43</v>
      </c>
      <c r="B149" s="678"/>
      <c r="C149" s="696"/>
      <c r="D149" s="684" t="s">
        <v>618</v>
      </c>
      <c r="E149" s="508"/>
      <c r="F149" s="687"/>
      <c r="G149" s="688"/>
      <c r="H149" s="509" t="s">
        <v>619</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693">
        <f t="shared" ref="AN149" si="162">IF(LEFT($AN$1,6)="共同生活援助",SUM(I150:AM150),SUM(I150:AM151))</f>
        <v>0</v>
      </c>
      <c r="AO149" s="665">
        <f>IF($AN$3="４週",AN149/4,AN149/(DAY(EOMONTH($I$21,0))/7))</f>
        <v>0</v>
      </c>
      <c r="AP149" s="668"/>
      <c r="AQ149" s="669"/>
      <c r="AR149" s="665" t="str">
        <f t="shared" ref="AR149" si="163">IF($AN$3="４週",AU150,AV150)</f>
        <v/>
      </c>
      <c r="AS149" s="665"/>
      <c r="AT149" s="674"/>
      <c r="AU149" s="511" t="s">
        <v>620</v>
      </c>
      <c r="AV149" s="511" t="s">
        <v>621</v>
      </c>
      <c r="AX149" s="511" t="s">
        <v>622</v>
      </c>
      <c r="AY149" s="511" t="s">
        <v>623</v>
      </c>
    </row>
    <row r="150" spans="1:51" s="491" customFormat="1" ht="12" customHeight="1">
      <c r="A150" s="676"/>
      <c r="B150" s="679"/>
      <c r="C150" s="697"/>
      <c r="D150" s="685"/>
      <c r="E150" s="512"/>
      <c r="F150" s="689"/>
      <c r="G150" s="690"/>
      <c r="H150" s="513" t="s">
        <v>624</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694"/>
      <c r="AO150" s="666"/>
      <c r="AP150" s="670"/>
      <c r="AQ150" s="671"/>
      <c r="AR150" s="666"/>
      <c r="AS150" s="666"/>
      <c r="AT150" s="674"/>
      <c r="AU150" s="515" t="str">
        <f t="shared" ref="AU150" si="164">IFERROR(IF($D149="□",($AO149/$AK$6),($AO149/$AK$8)),"")</f>
        <v/>
      </c>
      <c r="AV150" s="515" t="str">
        <f t="shared" ref="AV150" si="165">IFERROR(IF($D149="□",($AN149/$AO$6),($AN149/$AO$8)),"")</f>
        <v/>
      </c>
      <c r="AX150" s="515" t="s">
        <v>774</v>
      </c>
      <c r="AY150" s="515" t="s">
        <v>774</v>
      </c>
    </row>
    <row r="151" spans="1:51" s="491" customFormat="1" ht="12" customHeight="1">
      <c r="A151" s="677"/>
      <c r="B151" s="680"/>
      <c r="C151" s="698"/>
      <c r="D151" s="686"/>
      <c r="E151" s="512"/>
      <c r="F151" s="691"/>
      <c r="G151" s="692"/>
      <c r="H151" s="516" t="s">
        <v>625</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695"/>
      <c r="AO151" s="667"/>
      <c r="AP151" s="672"/>
      <c r="AQ151" s="673"/>
      <c r="AR151" s="667"/>
      <c r="AS151" s="667"/>
      <c r="AT151" s="674"/>
      <c r="AU151" s="518"/>
      <c r="AV151" s="518"/>
      <c r="AX151" s="518"/>
      <c r="AY151" s="518"/>
    </row>
    <row r="152" spans="1:51" s="491" customFormat="1" ht="12" customHeight="1">
      <c r="A152" s="675">
        <v>44</v>
      </c>
      <c r="B152" s="678"/>
      <c r="C152" s="696"/>
      <c r="D152" s="684" t="s">
        <v>618</v>
      </c>
      <c r="E152" s="508"/>
      <c r="F152" s="687"/>
      <c r="G152" s="688"/>
      <c r="H152" s="509" t="s">
        <v>619</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693">
        <f t="shared" ref="AN152" si="166">IF(LEFT($AN$1,6)="共同生活援助",SUM(I153:AM153),SUM(I153:AM154))</f>
        <v>0</v>
      </c>
      <c r="AO152" s="665">
        <f>IF($AN$3="４週",AN152/4,AN152/(DAY(EOMONTH($I$21,0))/7))</f>
        <v>0</v>
      </c>
      <c r="AP152" s="668"/>
      <c r="AQ152" s="669"/>
      <c r="AR152" s="665" t="str">
        <f t="shared" ref="AR152" si="167">IF($AN$3="４週",AU153,AV153)</f>
        <v/>
      </c>
      <c r="AS152" s="665"/>
      <c r="AT152" s="674"/>
      <c r="AU152" s="511" t="s">
        <v>620</v>
      </c>
      <c r="AV152" s="511" t="s">
        <v>621</v>
      </c>
      <c r="AX152" s="511" t="s">
        <v>622</v>
      </c>
      <c r="AY152" s="511" t="s">
        <v>623</v>
      </c>
    </row>
    <row r="153" spans="1:51" s="491" customFormat="1" ht="12" customHeight="1">
      <c r="A153" s="676"/>
      <c r="B153" s="679"/>
      <c r="C153" s="697"/>
      <c r="D153" s="685"/>
      <c r="E153" s="512"/>
      <c r="F153" s="689"/>
      <c r="G153" s="690"/>
      <c r="H153" s="513" t="s">
        <v>624</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694"/>
      <c r="AO153" s="666"/>
      <c r="AP153" s="670"/>
      <c r="AQ153" s="671"/>
      <c r="AR153" s="666"/>
      <c r="AS153" s="666"/>
      <c r="AT153" s="674"/>
      <c r="AU153" s="515" t="str">
        <f t="shared" ref="AU153" si="168">IFERROR(IF($D152="□",($AO152/$AK$6),($AO152/$AK$8)),"")</f>
        <v/>
      </c>
      <c r="AV153" s="515" t="str">
        <f t="shared" ref="AV153" si="169">IFERROR(IF($D152="□",($AN152/$AO$6),($AN152/$AO$8)),"")</f>
        <v/>
      </c>
      <c r="AX153" s="515" t="s">
        <v>774</v>
      </c>
      <c r="AY153" s="515" t="s">
        <v>774</v>
      </c>
    </row>
    <row r="154" spans="1:51" s="491" customFormat="1" ht="12" customHeight="1">
      <c r="A154" s="677"/>
      <c r="B154" s="680"/>
      <c r="C154" s="698"/>
      <c r="D154" s="686"/>
      <c r="E154" s="512"/>
      <c r="F154" s="691"/>
      <c r="G154" s="692"/>
      <c r="H154" s="516" t="s">
        <v>625</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695"/>
      <c r="AO154" s="667"/>
      <c r="AP154" s="672"/>
      <c r="AQ154" s="673"/>
      <c r="AR154" s="667"/>
      <c r="AS154" s="667"/>
      <c r="AT154" s="674"/>
      <c r="AU154" s="518"/>
      <c r="AV154" s="518"/>
      <c r="AX154" s="518"/>
      <c r="AY154" s="518"/>
    </row>
    <row r="155" spans="1:51" s="491" customFormat="1" ht="12" customHeight="1">
      <c r="A155" s="675">
        <v>45</v>
      </c>
      <c r="B155" s="678"/>
      <c r="C155" s="696"/>
      <c r="D155" s="684" t="s">
        <v>618</v>
      </c>
      <c r="E155" s="508"/>
      <c r="F155" s="687"/>
      <c r="G155" s="688"/>
      <c r="H155" s="509" t="s">
        <v>619</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693">
        <f t="shared" ref="AN155" si="170">IF(LEFT($AN$1,6)="共同生活援助",SUM(I156:AM156),SUM(I156:AM157))</f>
        <v>0</v>
      </c>
      <c r="AO155" s="665">
        <f>IF($AN$3="４週",AN155/4,AN155/(DAY(EOMONTH($I$21,0))/7))</f>
        <v>0</v>
      </c>
      <c r="AP155" s="668"/>
      <c r="AQ155" s="669"/>
      <c r="AR155" s="665" t="str">
        <f t="shared" ref="AR155" si="171">IF($AN$3="４週",AU156,AV156)</f>
        <v/>
      </c>
      <c r="AS155" s="665"/>
      <c r="AT155" s="674"/>
      <c r="AU155" s="511" t="s">
        <v>620</v>
      </c>
      <c r="AV155" s="511" t="s">
        <v>621</v>
      </c>
      <c r="AX155" s="511" t="s">
        <v>622</v>
      </c>
      <c r="AY155" s="511" t="s">
        <v>623</v>
      </c>
    </row>
    <row r="156" spans="1:51" s="491" customFormat="1" ht="12" customHeight="1">
      <c r="A156" s="676"/>
      <c r="B156" s="679"/>
      <c r="C156" s="697"/>
      <c r="D156" s="685"/>
      <c r="E156" s="512"/>
      <c r="F156" s="689"/>
      <c r="G156" s="690"/>
      <c r="H156" s="513" t="s">
        <v>624</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694"/>
      <c r="AO156" s="666"/>
      <c r="AP156" s="670"/>
      <c r="AQ156" s="671"/>
      <c r="AR156" s="666"/>
      <c r="AS156" s="666"/>
      <c r="AT156" s="674"/>
      <c r="AU156" s="515" t="str">
        <f t="shared" ref="AU156" si="172">IFERROR(IF($D155="□",($AO155/$AK$6),($AO155/$AK$8)),"")</f>
        <v/>
      </c>
      <c r="AV156" s="515" t="str">
        <f t="shared" ref="AV156" si="173">IFERROR(IF($D155="□",($AN155/$AO$6),($AN155/$AO$8)),"")</f>
        <v/>
      </c>
      <c r="AX156" s="515" t="s">
        <v>774</v>
      </c>
      <c r="AY156" s="515" t="s">
        <v>774</v>
      </c>
    </row>
    <row r="157" spans="1:51" s="491" customFormat="1" ht="12" customHeight="1">
      <c r="A157" s="677"/>
      <c r="B157" s="680"/>
      <c r="C157" s="698"/>
      <c r="D157" s="686"/>
      <c r="E157" s="512"/>
      <c r="F157" s="691"/>
      <c r="G157" s="692"/>
      <c r="H157" s="516" t="s">
        <v>625</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695"/>
      <c r="AO157" s="667"/>
      <c r="AP157" s="672"/>
      <c r="AQ157" s="673"/>
      <c r="AR157" s="667"/>
      <c r="AS157" s="667"/>
      <c r="AT157" s="674"/>
      <c r="AU157" s="518"/>
      <c r="AV157" s="518"/>
      <c r="AX157" s="518"/>
      <c r="AY157" s="518"/>
    </row>
    <row r="158" spans="1:51" s="491" customFormat="1" ht="12" customHeight="1">
      <c r="A158" s="675">
        <v>46</v>
      </c>
      <c r="B158" s="678"/>
      <c r="C158" s="696"/>
      <c r="D158" s="684" t="s">
        <v>618</v>
      </c>
      <c r="E158" s="508"/>
      <c r="F158" s="687"/>
      <c r="G158" s="688"/>
      <c r="H158" s="509" t="s">
        <v>619</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693">
        <f t="shared" ref="AN158" si="174">IF(LEFT($AN$1,6)="共同生活援助",SUM(I159:AM159),SUM(I159:AM160))</f>
        <v>0</v>
      </c>
      <c r="AO158" s="665">
        <f>IF($AN$3="４週",AN158/4,AN158/(DAY(EOMONTH($I$21,0))/7))</f>
        <v>0</v>
      </c>
      <c r="AP158" s="668"/>
      <c r="AQ158" s="669"/>
      <c r="AR158" s="665" t="str">
        <f t="shared" ref="AR158" si="175">IF($AN$3="４週",AU159,AV159)</f>
        <v/>
      </c>
      <c r="AS158" s="665"/>
      <c r="AT158" s="674"/>
      <c r="AU158" s="511" t="s">
        <v>620</v>
      </c>
      <c r="AV158" s="511" t="s">
        <v>621</v>
      </c>
      <c r="AX158" s="511" t="s">
        <v>622</v>
      </c>
      <c r="AY158" s="511" t="s">
        <v>623</v>
      </c>
    </row>
    <row r="159" spans="1:51" s="491" customFormat="1" ht="12" customHeight="1">
      <c r="A159" s="676"/>
      <c r="B159" s="679"/>
      <c r="C159" s="697"/>
      <c r="D159" s="685"/>
      <c r="E159" s="512"/>
      <c r="F159" s="689"/>
      <c r="G159" s="690"/>
      <c r="H159" s="513" t="s">
        <v>624</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694"/>
      <c r="AO159" s="666"/>
      <c r="AP159" s="670"/>
      <c r="AQ159" s="671"/>
      <c r="AR159" s="666"/>
      <c r="AS159" s="666"/>
      <c r="AT159" s="674"/>
      <c r="AU159" s="515" t="str">
        <f t="shared" ref="AU159" si="176">IFERROR(IF($D158="□",($AO158/$AK$6),($AO158/$AK$8)),"")</f>
        <v/>
      </c>
      <c r="AV159" s="515" t="str">
        <f t="shared" ref="AV159" si="177">IFERROR(IF($D158="□",($AN158/$AO$6),($AN158/$AO$8)),"")</f>
        <v/>
      </c>
      <c r="AX159" s="515" t="s">
        <v>774</v>
      </c>
      <c r="AY159" s="515" t="s">
        <v>774</v>
      </c>
    </row>
    <row r="160" spans="1:51" s="491" customFormat="1" ht="12" customHeight="1">
      <c r="A160" s="677"/>
      <c r="B160" s="680"/>
      <c r="C160" s="698"/>
      <c r="D160" s="686"/>
      <c r="E160" s="512"/>
      <c r="F160" s="691"/>
      <c r="G160" s="692"/>
      <c r="H160" s="516" t="s">
        <v>625</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695"/>
      <c r="AO160" s="667"/>
      <c r="AP160" s="672"/>
      <c r="AQ160" s="673"/>
      <c r="AR160" s="667"/>
      <c r="AS160" s="667"/>
      <c r="AT160" s="674"/>
      <c r="AU160" s="518"/>
      <c r="AV160" s="518"/>
      <c r="AX160" s="518"/>
      <c r="AY160" s="518"/>
    </row>
    <row r="161" spans="1:51" s="491" customFormat="1" ht="12" customHeight="1">
      <c r="A161" s="675">
        <v>47</v>
      </c>
      <c r="B161" s="678"/>
      <c r="C161" s="696"/>
      <c r="D161" s="684" t="s">
        <v>618</v>
      </c>
      <c r="E161" s="508"/>
      <c r="F161" s="687"/>
      <c r="G161" s="688"/>
      <c r="H161" s="509" t="s">
        <v>619</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693">
        <f t="shared" ref="AN161" si="178">IF(LEFT($AN$1,6)="共同生活援助",SUM(I162:AM162),SUM(I162:AM163))</f>
        <v>0</v>
      </c>
      <c r="AO161" s="665">
        <f>IF($AN$3="４週",AN161/4,AN161/(DAY(EOMONTH($I$21,0))/7))</f>
        <v>0</v>
      </c>
      <c r="AP161" s="668"/>
      <c r="AQ161" s="669"/>
      <c r="AR161" s="665" t="str">
        <f t="shared" ref="AR161" si="179">IF($AN$3="４週",AU162,AV162)</f>
        <v/>
      </c>
      <c r="AS161" s="665"/>
      <c r="AT161" s="674"/>
      <c r="AU161" s="511" t="s">
        <v>620</v>
      </c>
      <c r="AV161" s="511" t="s">
        <v>621</v>
      </c>
      <c r="AX161" s="511" t="s">
        <v>622</v>
      </c>
      <c r="AY161" s="511" t="s">
        <v>623</v>
      </c>
    </row>
    <row r="162" spans="1:51" s="491" customFormat="1" ht="12" customHeight="1">
      <c r="A162" s="676"/>
      <c r="B162" s="679"/>
      <c r="C162" s="697"/>
      <c r="D162" s="685"/>
      <c r="E162" s="512"/>
      <c r="F162" s="689"/>
      <c r="G162" s="690"/>
      <c r="H162" s="513" t="s">
        <v>624</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694"/>
      <c r="AO162" s="666"/>
      <c r="AP162" s="670"/>
      <c r="AQ162" s="671"/>
      <c r="AR162" s="666"/>
      <c r="AS162" s="666"/>
      <c r="AT162" s="674"/>
      <c r="AU162" s="515" t="str">
        <f t="shared" ref="AU162" si="180">IFERROR(IF($D161="□",($AO161/$AK$6),($AO161/$AK$8)),"")</f>
        <v/>
      </c>
      <c r="AV162" s="515" t="str">
        <f t="shared" ref="AV162" si="181">IFERROR(IF($D161="□",($AN161/$AO$6),($AN161/$AO$8)),"")</f>
        <v/>
      </c>
      <c r="AX162" s="515" t="s">
        <v>774</v>
      </c>
      <c r="AY162" s="515" t="s">
        <v>774</v>
      </c>
    </row>
    <row r="163" spans="1:51" s="491" customFormat="1" ht="12" customHeight="1">
      <c r="A163" s="677"/>
      <c r="B163" s="680"/>
      <c r="C163" s="698"/>
      <c r="D163" s="686"/>
      <c r="E163" s="512"/>
      <c r="F163" s="691"/>
      <c r="G163" s="692"/>
      <c r="H163" s="516" t="s">
        <v>625</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695"/>
      <c r="AO163" s="667"/>
      <c r="AP163" s="672"/>
      <c r="AQ163" s="673"/>
      <c r="AR163" s="667"/>
      <c r="AS163" s="667"/>
      <c r="AT163" s="674"/>
      <c r="AU163" s="518"/>
      <c r="AV163" s="518"/>
      <c r="AX163" s="518"/>
      <c r="AY163" s="518"/>
    </row>
    <row r="164" spans="1:51" s="491" customFormat="1" ht="12" customHeight="1">
      <c r="A164" s="675">
        <v>48</v>
      </c>
      <c r="B164" s="678"/>
      <c r="C164" s="681"/>
      <c r="D164" s="684" t="s">
        <v>618</v>
      </c>
      <c r="E164" s="508"/>
      <c r="F164" s="687"/>
      <c r="G164" s="688"/>
      <c r="H164" s="509" t="s">
        <v>619</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693">
        <f t="shared" ref="AN164" si="182">IF(LEFT($AN$1,6)="共同生活援助",SUM(I165:AM165),SUM(I165:AM166))</f>
        <v>0</v>
      </c>
      <c r="AO164" s="665">
        <f>IF($AN$3="４週",AN164/4,AN164/(DAY(EOMONTH($I$21,0))/7))</f>
        <v>0</v>
      </c>
      <c r="AP164" s="668"/>
      <c r="AQ164" s="669"/>
      <c r="AR164" s="665" t="str">
        <f t="shared" ref="AR164" si="183">IF($AN$3="４週",AU165,AV165)</f>
        <v/>
      </c>
      <c r="AS164" s="665"/>
      <c r="AT164" s="674"/>
      <c r="AU164" s="511" t="s">
        <v>620</v>
      </c>
      <c r="AV164" s="511" t="s">
        <v>621</v>
      </c>
      <c r="AX164" s="511" t="s">
        <v>622</v>
      </c>
      <c r="AY164" s="511" t="s">
        <v>623</v>
      </c>
    </row>
    <row r="165" spans="1:51" s="491" customFormat="1" ht="12" customHeight="1">
      <c r="A165" s="676"/>
      <c r="B165" s="679"/>
      <c r="C165" s="682"/>
      <c r="D165" s="685"/>
      <c r="E165" s="512"/>
      <c r="F165" s="689"/>
      <c r="G165" s="690"/>
      <c r="H165" s="513" t="s">
        <v>624</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694"/>
      <c r="AO165" s="666"/>
      <c r="AP165" s="670"/>
      <c r="AQ165" s="671"/>
      <c r="AR165" s="666"/>
      <c r="AS165" s="666"/>
      <c r="AT165" s="674"/>
      <c r="AU165" s="515" t="str">
        <f t="shared" ref="AU165" si="184">IFERROR(IF($D164="□",($AO164/$AK$6),($AO164/$AK$8)),"")</f>
        <v/>
      </c>
      <c r="AV165" s="515" t="str">
        <f t="shared" ref="AV165" si="185">IFERROR(IF($D164="□",($AN164/$AO$6),($AN164/$AO$8)),"")</f>
        <v/>
      </c>
      <c r="AX165" s="515" t="s">
        <v>774</v>
      </c>
      <c r="AY165" s="515" t="s">
        <v>774</v>
      </c>
    </row>
    <row r="166" spans="1:51" s="491" customFormat="1" ht="12" customHeight="1">
      <c r="A166" s="677"/>
      <c r="B166" s="680"/>
      <c r="C166" s="683"/>
      <c r="D166" s="686"/>
      <c r="E166" s="512"/>
      <c r="F166" s="691"/>
      <c r="G166" s="692"/>
      <c r="H166" s="516" t="s">
        <v>625</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695"/>
      <c r="AO166" s="667"/>
      <c r="AP166" s="672"/>
      <c r="AQ166" s="673"/>
      <c r="AR166" s="667"/>
      <c r="AS166" s="667"/>
      <c r="AT166" s="674"/>
      <c r="AU166" s="518"/>
      <c r="AV166" s="518"/>
      <c r="AX166" s="518"/>
      <c r="AY166" s="518"/>
    </row>
    <row r="167" spans="1:51" s="491" customFormat="1" ht="12" customHeight="1">
      <c r="A167" s="675">
        <v>49</v>
      </c>
      <c r="B167" s="678"/>
      <c r="C167" s="696"/>
      <c r="D167" s="684" t="s">
        <v>618</v>
      </c>
      <c r="E167" s="508"/>
      <c r="F167" s="687"/>
      <c r="G167" s="688"/>
      <c r="H167" s="509" t="s">
        <v>619</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693">
        <f t="shared" ref="AN167" si="186">IF(LEFT($AN$1,6)="共同生活援助",SUM(I168:AM168),SUM(I168:AM169))</f>
        <v>0</v>
      </c>
      <c r="AO167" s="665">
        <f>IF($AN$3="４週",AN167/4,AN167/(DAY(EOMONTH($I$21,0))/7))</f>
        <v>0</v>
      </c>
      <c r="AP167" s="668"/>
      <c r="AQ167" s="669"/>
      <c r="AR167" s="665" t="str">
        <f t="shared" ref="AR167" si="187">IF($AN$3="４週",AU168,AV168)</f>
        <v/>
      </c>
      <c r="AS167" s="665"/>
      <c r="AT167" s="674"/>
      <c r="AU167" s="511" t="s">
        <v>620</v>
      </c>
      <c r="AV167" s="511" t="s">
        <v>621</v>
      </c>
      <c r="AX167" s="511" t="s">
        <v>622</v>
      </c>
      <c r="AY167" s="511" t="s">
        <v>623</v>
      </c>
    </row>
    <row r="168" spans="1:51" s="491" customFormat="1" ht="12" customHeight="1">
      <c r="A168" s="676"/>
      <c r="B168" s="679"/>
      <c r="C168" s="697"/>
      <c r="D168" s="685"/>
      <c r="E168" s="512"/>
      <c r="F168" s="689"/>
      <c r="G168" s="690"/>
      <c r="H168" s="513" t="s">
        <v>624</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694"/>
      <c r="AO168" s="666"/>
      <c r="AP168" s="670"/>
      <c r="AQ168" s="671"/>
      <c r="AR168" s="666"/>
      <c r="AS168" s="666"/>
      <c r="AT168" s="674"/>
      <c r="AU168" s="515" t="str">
        <f t="shared" ref="AU168" si="188">IFERROR(IF($D167="□",($AO167/$AK$6),($AO167/$AK$8)),"")</f>
        <v/>
      </c>
      <c r="AV168" s="515" t="str">
        <f t="shared" ref="AV168" si="189">IFERROR(IF($D167="□",($AN167/$AO$6),($AN167/$AO$8)),"")</f>
        <v/>
      </c>
      <c r="AX168" s="515" t="s">
        <v>774</v>
      </c>
      <c r="AY168" s="515" t="s">
        <v>774</v>
      </c>
    </row>
    <row r="169" spans="1:51" s="491" customFormat="1" ht="12" customHeight="1">
      <c r="A169" s="677"/>
      <c r="B169" s="680"/>
      <c r="C169" s="698"/>
      <c r="D169" s="686"/>
      <c r="E169" s="512"/>
      <c r="F169" s="691"/>
      <c r="G169" s="692"/>
      <c r="H169" s="516" t="s">
        <v>625</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695"/>
      <c r="AO169" s="667"/>
      <c r="AP169" s="672"/>
      <c r="AQ169" s="673"/>
      <c r="AR169" s="667"/>
      <c r="AS169" s="667"/>
      <c r="AT169" s="674"/>
      <c r="AU169" s="518"/>
      <c r="AV169" s="518"/>
      <c r="AX169" s="518"/>
      <c r="AY169" s="518"/>
    </row>
    <row r="170" spans="1:51" s="491" customFormat="1" ht="12" customHeight="1">
      <c r="A170" s="675">
        <v>50</v>
      </c>
      <c r="B170" s="678"/>
      <c r="C170" s="696"/>
      <c r="D170" s="684" t="s">
        <v>618</v>
      </c>
      <c r="E170" s="508"/>
      <c r="F170" s="687"/>
      <c r="G170" s="688"/>
      <c r="H170" s="509" t="s">
        <v>619</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693">
        <f t="shared" ref="AN170" si="190">IF(LEFT($AN$1,6)="共同生活援助",SUM(I171:AM171),SUM(I171:AM172))</f>
        <v>0</v>
      </c>
      <c r="AO170" s="665">
        <f>IF($AN$3="４週",AN170/4,AN170/(DAY(EOMONTH($I$21,0))/7))</f>
        <v>0</v>
      </c>
      <c r="AP170" s="668"/>
      <c r="AQ170" s="669"/>
      <c r="AR170" s="665" t="str">
        <f t="shared" ref="AR170" si="191">IF($AN$3="４週",AU171,AV171)</f>
        <v/>
      </c>
      <c r="AS170" s="665"/>
      <c r="AT170" s="674"/>
      <c r="AU170" s="511" t="s">
        <v>620</v>
      </c>
      <c r="AV170" s="511" t="s">
        <v>621</v>
      </c>
      <c r="AX170" s="511" t="s">
        <v>622</v>
      </c>
      <c r="AY170" s="511" t="s">
        <v>623</v>
      </c>
    </row>
    <row r="171" spans="1:51" s="491" customFormat="1" ht="12" customHeight="1">
      <c r="A171" s="676"/>
      <c r="B171" s="679"/>
      <c r="C171" s="697"/>
      <c r="D171" s="685"/>
      <c r="E171" s="512"/>
      <c r="F171" s="689"/>
      <c r="G171" s="690"/>
      <c r="H171" s="513" t="s">
        <v>624</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694"/>
      <c r="AO171" s="666"/>
      <c r="AP171" s="670"/>
      <c r="AQ171" s="671"/>
      <c r="AR171" s="666"/>
      <c r="AS171" s="666"/>
      <c r="AT171" s="674"/>
      <c r="AU171" s="515" t="str">
        <f t="shared" ref="AU171" si="192">IFERROR(IF($D170="□",($AO170/$AK$6),($AO170/$AK$8)),"")</f>
        <v/>
      </c>
      <c r="AV171" s="515" t="str">
        <f t="shared" ref="AV171" si="193">IFERROR(IF($D170="□",($AN170/$AO$6),($AN170/$AO$8)),"")</f>
        <v/>
      </c>
      <c r="AX171" s="515" t="s">
        <v>774</v>
      </c>
      <c r="AY171" s="515" t="s">
        <v>774</v>
      </c>
    </row>
    <row r="172" spans="1:51" s="491" customFormat="1" ht="12" customHeight="1">
      <c r="A172" s="677"/>
      <c r="B172" s="680"/>
      <c r="C172" s="698"/>
      <c r="D172" s="686"/>
      <c r="E172" s="512"/>
      <c r="F172" s="691"/>
      <c r="G172" s="692"/>
      <c r="H172" s="516" t="s">
        <v>625</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695"/>
      <c r="AO172" s="667"/>
      <c r="AP172" s="672"/>
      <c r="AQ172" s="673"/>
      <c r="AR172" s="667"/>
      <c r="AS172" s="667"/>
      <c r="AT172" s="674"/>
      <c r="AU172" s="518"/>
      <c r="AV172" s="518"/>
      <c r="AX172" s="518"/>
      <c r="AY172" s="518"/>
    </row>
    <row r="173" spans="1:51" s="491" customFormat="1" ht="12" customHeight="1">
      <c r="A173" s="675">
        <v>51</v>
      </c>
      <c r="B173" s="678"/>
      <c r="C173" s="696"/>
      <c r="D173" s="684" t="s">
        <v>618</v>
      </c>
      <c r="E173" s="508"/>
      <c r="F173" s="687"/>
      <c r="G173" s="688"/>
      <c r="H173" s="509" t="s">
        <v>619</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693">
        <f t="shared" ref="AN173" si="194">IF(LEFT($AN$1,6)="共同生活援助",SUM(I174:AM174),SUM(I174:AM175))</f>
        <v>0</v>
      </c>
      <c r="AO173" s="665">
        <f>IF($AN$3="４週",AN173/4,AN173/(DAY(EOMONTH($I$21,0))/7))</f>
        <v>0</v>
      </c>
      <c r="AP173" s="668"/>
      <c r="AQ173" s="669"/>
      <c r="AR173" s="665" t="str">
        <f t="shared" ref="AR173" si="195">IF($AN$3="４週",AU174,AV174)</f>
        <v/>
      </c>
      <c r="AS173" s="665"/>
      <c r="AT173" s="674"/>
      <c r="AU173" s="511" t="s">
        <v>620</v>
      </c>
      <c r="AV173" s="511" t="s">
        <v>621</v>
      </c>
      <c r="AX173" s="511" t="s">
        <v>622</v>
      </c>
      <c r="AY173" s="511" t="s">
        <v>623</v>
      </c>
    </row>
    <row r="174" spans="1:51" s="491" customFormat="1" ht="12" customHeight="1">
      <c r="A174" s="676"/>
      <c r="B174" s="679"/>
      <c r="C174" s="697"/>
      <c r="D174" s="685"/>
      <c r="E174" s="512"/>
      <c r="F174" s="689"/>
      <c r="G174" s="690"/>
      <c r="H174" s="513" t="s">
        <v>624</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694"/>
      <c r="AO174" s="666"/>
      <c r="AP174" s="670"/>
      <c r="AQ174" s="671"/>
      <c r="AR174" s="666"/>
      <c r="AS174" s="666"/>
      <c r="AT174" s="674"/>
      <c r="AU174" s="515" t="str">
        <f t="shared" ref="AU174" si="196">IFERROR(IF($D173="□",($AO173/$AK$6),($AO173/$AK$8)),"")</f>
        <v/>
      </c>
      <c r="AV174" s="515" t="str">
        <f t="shared" ref="AV174" si="197">IFERROR(IF($D173="□",($AN173/$AO$6),($AN173/$AO$8)),"")</f>
        <v/>
      </c>
      <c r="AX174" s="515" t="s">
        <v>774</v>
      </c>
      <c r="AY174" s="515" t="s">
        <v>774</v>
      </c>
    </row>
    <row r="175" spans="1:51" s="491" customFormat="1" ht="12" customHeight="1">
      <c r="A175" s="677"/>
      <c r="B175" s="680"/>
      <c r="C175" s="698"/>
      <c r="D175" s="686"/>
      <c r="E175" s="512"/>
      <c r="F175" s="691"/>
      <c r="G175" s="692"/>
      <c r="H175" s="516" t="s">
        <v>625</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695"/>
      <c r="AO175" s="667"/>
      <c r="AP175" s="672"/>
      <c r="AQ175" s="673"/>
      <c r="AR175" s="667"/>
      <c r="AS175" s="667"/>
      <c r="AT175" s="674"/>
      <c r="AU175" s="518"/>
      <c r="AV175" s="518"/>
      <c r="AX175" s="518"/>
      <c r="AY175" s="518"/>
    </row>
    <row r="176" spans="1:51" s="491" customFormat="1" ht="12" customHeight="1">
      <c r="A176" s="675">
        <v>52</v>
      </c>
      <c r="B176" s="678"/>
      <c r="C176" s="696"/>
      <c r="D176" s="684" t="s">
        <v>618</v>
      </c>
      <c r="E176" s="508"/>
      <c r="F176" s="687"/>
      <c r="G176" s="688"/>
      <c r="H176" s="509" t="s">
        <v>619</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693">
        <f t="shared" ref="AN176" si="198">IF(LEFT($AN$1,6)="共同生活援助",SUM(I177:AM177),SUM(I177:AM178))</f>
        <v>0</v>
      </c>
      <c r="AO176" s="665">
        <f>IF($AN$3="４週",AN176/4,AN176/(DAY(EOMONTH($I$21,0))/7))</f>
        <v>0</v>
      </c>
      <c r="AP176" s="668"/>
      <c r="AQ176" s="669"/>
      <c r="AR176" s="665" t="str">
        <f t="shared" ref="AR176" si="199">IF($AN$3="４週",AU177,AV177)</f>
        <v/>
      </c>
      <c r="AS176" s="665"/>
      <c r="AT176" s="674"/>
      <c r="AU176" s="511" t="s">
        <v>620</v>
      </c>
      <c r="AV176" s="511" t="s">
        <v>621</v>
      </c>
      <c r="AX176" s="511" t="s">
        <v>622</v>
      </c>
      <c r="AY176" s="511" t="s">
        <v>623</v>
      </c>
    </row>
    <row r="177" spans="1:51" s="491" customFormat="1" ht="12" customHeight="1">
      <c r="A177" s="676"/>
      <c r="B177" s="679"/>
      <c r="C177" s="697"/>
      <c r="D177" s="685"/>
      <c r="E177" s="512"/>
      <c r="F177" s="689"/>
      <c r="G177" s="690"/>
      <c r="H177" s="513" t="s">
        <v>624</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694"/>
      <c r="AO177" s="666"/>
      <c r="AP177" s="670"/>
      <c r="AQ177" s="671"/>
      <c r="AR177" s="666"/>
      <c r="AS177" s="666"/>
      <c r="AT177" s="674"/>
      <c r="AU177" s="515" t="str">
        <f>IFERROR(IF($D176="□",($AO176/$AK$6),($AO176/$AK$8)),"")</f>
        <v/>
      </c>
      <c r="AV177" s="515" t="str">
        <f>IFERROR(IF($D176="□",($AN176/$AO$6),($AN176/$AO$8)),"")</f>
        <v/>
      </c>
      <c r="AX177" s="515" t="s">
        <v>774</v>
      </c>
      <c r="AY177" s="515" t="s">
        <v>774</v>
      </c>
    </row>
    <row r="178" spans="1:51" s="491" customFormat="1" ht="12" customHeight="1">
      <c r="A178" s="677"/>
      <c r="B178" s="680"/>
      <c r="C178" s="698"/>
      <c r="D178" s="686"/>
      <c r="E178" s="512"/>
      <c r="F178" s="691"/>
      <c r="G178" s="692"/>
      <c r="H178" s="516" t="s">
        <v>625</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695"/>
      <c r="AO178" s="667"/>
      <c r="AP178" s="672"/>
      <c r="AQ178" s="673"/>
      <c r="AR178" s="667"/>
      <c r="AS178" s="667"/>
      <c r="AT178" s="674"/>
      <c r="AU178" s="518"/>
      <c r="AV178" s="518"/>
      <c r="AX178" s="518"/>
      <c r="AY178" s="518"/>
    </row>
    <row r="179" spans="1:51" s="491" customFormat="1" ht="12" customHeight="1">
      <c r="A179" s="675">
        <v>53</v>
      </c>
      <c r="B179" s="678"/>
      <c r="C179" s="696"/>
      <c r="D179" s="684" t="s">
        <v>618</v>
      </c>
      <c r="E179" s="508"/>
      <c r="F179" s="687"/>
      <c r="G179" s="688"/>
      <c r="H179" s="509" t="s">
        <v>619</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693">
        <f t="shared" ref="AN179" si="200">IF(LEFT($AN$1,6)="共同生活援助",SUM(I180:AM180),SUM(I180:AM181))</f>
        <v>0</v>
      </c>
      <c r="AO179" s="665">
        <f>IF($AN$3="４週",AN179/4,AN179/(DAY(EOMONTH($I$21,0))/7))</f>
        <v>0</v>
      </c>
      <c r="AP179" s="668"/>
      <c r="AQ179" s="669"/>
      <c r="AR179" s="665" t="str">
        <f t="shared" ref="AR179" si="201">IF($AN$3="４週",AU180,AV180)</f>
        <v/>
      </c>
      <c r="AS179" s="665"/>
      <c r="AT179" s="674"/>
      <c r="AU179" s="511" t="s">
        <v>620</v>
      </c>
      <c r="AV179" s="511" t="s">
        <v>621</v>
      </c>
      <c r="AX179" s="511" t="s">
        <v>622</v>
      </c>
      <c r="AY179" s="511" t="s">
        <v>623</v>
      </c>
    </row>
    <row r="180" spans="1:51" s="491" customFormat="1" ht="12" customHeight="1">
      <c r="A180" s="676"/>
      <c r="B180" s="679"/>
      <c r="C180" s="697"/>
      <c r="D180" s="685"/>
      <c r="E180" s="512"/>
      <c r="F180" s="689"/>
      <c r="G180" s="690"/>
      <c r="H180" s="513" t="s">
        <v>624</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694"/>
      <c r="AO180" s="666"/>
      <c r="AP180" s="670"/>
      <c r="AQ180" s="671"/>
      <c r="AR180" s="666"/>
      <c r="AS180" s="666"/>
      <c r="AT180" s="674"/>
      <c r="AU180" s="515" t="str">
        <f t="shared" ref="AU180" si="202">IFERROR(IF($D179="□",($AO179/$AK$6),($AO179/$AK$8)),"")</f>
        <v/>
      </c>
      <c r="AV180" s="515" t="str">
        <f t="shared" ref="AV180" si="203">IFERROR(IF($D179="□",($AN179/$AO$6),($AN179/$AO$8)),"")</f>
        <v/>
      </c>
      <c r="AX180" s="515" t="s">
        <v>774</v>
      </c>
      <c r="AY180" s="515" t="s">
        <v>774</v>
      </c>
    </row>
    <row r="181" spans="1:51" s="491" customFormat="1" ht="12" customHeight="1">
      <c r="A181" s="677"/>
      <c r="B181" s="680"/>
      <c r="C181" s="698"/>
      <c r="D181" s="686"/>
      <c r="E181" s="512"/>
      <c r="F181" s="691"/>
      <c r="G181" s="692"/>
      <c r="H181" s="516" t="s">
        <v>625</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695"/>
      <c r="AO181" s="667"/>
      <c r="AP181" s="672"/>
      <c r="AQ181" s="673"/>
      <c r="AR181" s="667"/>
      <c r="AS181" s="667"/>
      <c r="AT181" s="674"/>
      <c r="AU181" s="518"/>
      <c r="AV181" s="518"/>
      <c r="AX181" s="518"/>
      <c r="AY181" s="518"/>
    </row>
    <row r="182" spans="1:51" s="491" customFormat="1" ht="12" customHeight="1">
      <c r="A182" s="675">
        <v>54</v>
      </c>
      <c r="B182" s="678"/>
      <c r="C182" s="696"/>
      <c r="D182" s="684" t="s">
        <v>618</v>
      </c>
      <c r="E182" s="508"/>
      <c r="F182" s="687"/>
      <c r="G182" s="688"/>
      <c r="H182" s="509" t="s">
        <v>619</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693">
        <f t="shared" ref="AN182" si="204">IF(LEFT($AN$1,6)="共同生活援助",SUM(I183:AM183),SUM(I183:AM184))</f>
        <v>0</v>
      </c>
      <c r="AO182" s="665">
        <f>IF($AN$3="４週",AN182/4,AN182/(DAY(EOMONTH($I$21,0))/7))</f>
        <v>0</v>
      </c>
      <c r="AP182" s="668"/>
      <c r="AQ182" s="669"/>
      <c r="AR182" s="665" t="str">
        <f t="shared" ref="AR182" si="205">IF($AN$3="４週",AU183,AV183)</f>
        <v/>
      </c>
      <c r="AS182" s="665"/>
      <c r="AT182" s="674"/>
      <c r="AU182" s="511" t="s">
        <v>620</v>
      </c>
      <c r="AV182" s="511" t="s">
        <v>621</v>
      </c>
      <c r="AX182" s="511" t="s">
        <v>622</v>
      </c>
      <c r="AY182" s="511" t="s">
        <v>623</v>
      </c>
    </row>
    <row r="183" spans="1:51" s="491" customFormat="1" ht="12" customHeight="1">
      <c r="A183" s="676"/>
      <c r="B183" s="679"/>
      <c r="C183" s="697"/>
      <c r="D183" s="685"/>
      <c r="E183" s="512"/>
      <c r="F183" s="689"/>
      <c r="G183" s="690"/>
      <c r="H183" s="513" t="s">
        <v>624</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694"/>
      <c r="AO183" s="666"/>
      <c r="AP183" s="670"/>
      <c r="AQ183" s="671"/>
      <c r="AR183" s="666"/>
      <c r="AS183" s="666"/>
      <c r="AT183" s="674"/>
      <c r="AU183" s="515" t="str">
        <f t="shared" ref="AU183" si="206">IFERROR(IF($D182="□",($AO182/$AK$6),($AO182/$AK$8)),"")</f>
        <v/>
      </c>
      <c r="AV183" s="515" t="str">
        <f t="shared" ref="AV183" si="207">IFERROR(IF($D182="□",($AN182/$AO$6),($AN182/$AO$8)),"")</f>
        <v/>
      </c>
      <c r="AX183" s="515" t="s">
        <v>774</v>
      </c>
      <c r="AY183" s="515" t="s">
        <v>774</v>
      </c>
    </row>
    <row r="184" spans="1:51" s="491" customFormat="1" ht="12" customHeight="1">
      <c r="A184" s="677"/>
      <c r="B184" s="680"/>
      <c r="C184" s="698"/>
      <c r="D184" s="686"/>
      <c r="E184" s="512"/>
      <c r="F184" s="691"/>
      <c r="G184" s="692"/>
      <c r="H184" s="516" t="s">
        <v>625</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695"/>
      <c r="AO184" s="667"/>
      <c r="AP184" s="672"/>
      <c r="AQ184" s="673"/>
      <c r="AR184" s="667"/>
      <c r="AS184" s="667"/>
      <c r="AT184" s="674"/>
      <c r="AU184" s="518"/>
      <c r="AV184" s="518"/>
      <c r="AX184" s="518"/>
      <c r="AY184" s="518"/>
    </row>
    <row r="185" spans="1:51" s="491" customFormat="1" ht="12" customHeight="1">
      <c r="A185" s="675">
        <v>55</v>
      </c>
      <c r="B185" s="678"/>
      <c r="C185" s="696"/>
      <c r="D185" s="684" t="s">
        <v>618</v>
      </c>
      <c r="E185" s="508"/>
      <c r="F185" s="687"/>
      <c r="G185" s="688"/>
      <c r="H185" s="509" t="s">
        <v>619</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693">
        <f t="shared" ref="AN185" si="208">IF(LEFT($AN$1,6)="共同生活援助",SUM(I186:AM186),SUM(I186:AM187))</f>
        <v>0</v>
      </c>
      <c r="AO185" s="665">
        <f>IF($AN$3="４週",AN185/4,AN185/(DAY(EOMONTH($I$21,0))/7))</f>
        <v>0</v>
      </c>
      <c r="AP185" s="668"/>
      <c r="AQ185" s="669"/>
      <c r="AR185" s="665" t="str">
        <f t="shared" ref="AR185" si="209">IF($AN$3="４週",AU186,AV186)</f>
        <v/>
      </c>
      <c r="AS185" s="665"/>
      <c r="AT185" s="674"/>
      <c r="AU185" s="511" t="s">
        <v>620</v>
      </c>
      <c r="AV185" s="511" t="s">
        <v>621</v>
      </c>
      <c r="AX185" s="511" t="s">
        <v>622</v>
      </c>
      <c r="AY185" s="511" t="s">
        <v>623</v>
      </c>
    </row>
    <row r="186" spans="1:51" s="491" customFormat="1" ht="12" customHeight="1">
      <c r="A186" s="676"/>
      <c r="B186" s="679"/>
      <c r="C186" s="697"/>
      <c r="D186" s="685"/>
      <c r="E186" s="512"/>
      <c r="F186" s="689"/>
      <c r="G186" s="690"/>
      <c r="H186" s="513" t="s">
        <v>624</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694"/>
      <c r="AO186" s="666"/>
      <c r="AP186" s="670"/>
      <c r="AQ186" s="671"/>
      <c r="AR186" s="666"/>
      <c r="AS186" s="666"/>
      <c r="AT186" s="674"/>
      <c r="AU186" s="515" t="str">
        <f t="shared" ref="AU186" si="210">IFERROR(IF($D185="□",($AO185/$AK$6),($AO185/$AK$8)),"")</f>
        <v/>
      </c>
      <c r="AV186" s="515" t="str">
        <f t="shared" ref="AV186" si="211">IFERROR(IF($D185="□",($AN185/$AO$6),($AN185/$AO$8)),"")</f>
        <v/>
      </c>
      <c r="AX186" s="515" t="s">
        <v>774</v>
      </c>
      <c r="AY186" s="515" t="s">
        <v>774</v>
      </c>
    </row>
    <row r="187" spans="1:51" s="491" customFormat="1" ht="12" customHeight="1">
      <c r="A187" s="677"/>
      <c r="B187" s="680"/>
      <c r="C187" s="698"/>
      <c r="D187" s="686"/>
      <c r="E187" s="512"/>
      <c r="F187" s="691"/>
      <c r="G187" s="692"/>
      <c r="H187" s="516" t="s">
        <v>625</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695"/>
      <c r="AO187" s="667"/>
      <c r="AP187" s="672"/>
      <c r="AQ187" s="673"/>
      <c r="AR187" s="667"/>
      <c r="AS187" s="667"/>
      <c r="AT187" s="674"/>
      <c r="AU187" s="518"/>
      <c r="AV187" s="518"/>
      <c r="AX187" s="518"/>
      <c r="AY187" s="518"/>
    </row>
    <row r="188" spans="1:51" s="491" customFormat="1" ht="12" customHeight="1">
      <c r="A188" s="675">
        <v>56</v>
      </c>
      <c r="B188" s="678"/>
      <c r="C188" s="696"/>
      <c r="D188" s="684" t="s">
        <v>618</v>
      </c>
      <c r="E188" s="508"/>
      <c r="F188" s="687"/>
      <c r="G188" s="688"/>
      <c r="H188" s="509" t="s">
        <v>619</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693">
        <f t="shared" ref="AN188" si="212">IF(LEFT($AN$1,6)="共同生活援助",SUM(I189:AM189),SUM(I189:AM190))</f>
        <v>0</v>
      </c>
      <c r="AO188" s="665">
        <f>IF($AN$3="４週",AN188/4,AN188/(DAY(EOMONTH($I$21,0))/7))</f>
        <v>0</v>
      </c>
      <c r="AP188" s="668"/>
      <c r="AQ188" s="669"/>
      <c r="AR188" s="665" t="str">
        <f t="shared" ref="AR188" si="213">IF($AN$3="４週",AU189,AV189)</f>
        <v/>
      </c>
      <c r="AS188" s="665"/>
      <c r="AT188" s="674"/>
      <c r="AU188" s="511" t="s">
        <v>620</v>
      </c>
      <c r="AV188" s="511" t="s">
        <v>621</v>
      </c>
      <c r="AX188" s="511" t="s">
        <v>622</v>
      </c>
      <c r="AY188" s="511" t="s">
        <v>623</v>
      </c>
    </row>
    <row r="189" spans="1:51" s="491" customFormat="1" ht="12" customHeight="1">
      <c r="A189" s="676"/>
      <c r="B189" s="679"/>
      <c r="C189" s="697"/>
      <c r="D189" s="685"/>
      <c r="E189" s="512"/>
      <c r="F189" s="689"/>
      <c r="G189" s="690"/>
      <c r="H189" s="513" t="s">
        <v>624</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694"/>
      <c r="AO189" s="666"/>
      <c r="AP189" s="670"/>
      <c r="AQ189" s="671"/>
      <c r="AR189" s="666"/>
      <c r="AS189" s="666"/>
      <c r="AT189" s="674"/>
      <c r="AU189" s="515" t="str">
        <f t="shared" ref="AU189" si="214">IFERROR(IF($D188="□",($AO188/$AK$6),($AO188/$AK$8)),"")</f>
        <v/>
      </c>
      <c r="AV189" s="515" t="str">
        <f t="shared" ref="AV189" si="215">IFERROR(IF($D188="□",($AN188/$AO$6),($AN188/$AO$8)),"")</f>
        <v/>
      </c>
      <c r="AX189" s="515" t="s">
        <v>774</v>
      </c>
      <c r="AY189" s="515" t="s">
        <v>774</v>
      </c>
    </row>
    <row r="190" spans="1:51" s="491" customFormat="1" ht="12" customHeight="1">
      <c r="A190" s="677"/>
      <c r="B190" s="680"/>
      <c r="C190" s="698"/>
      <c r="D190" s="686"/>
      <c r="E190" s="512"/>
      <c r="F190" s="691"/>
      <c r="G190" s="692"/>
      <c r="H190" s="516" t="s">
        <v>625</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695"/>
      <c r="AO190" s="667"/>
      <c r="AP190" s="672"/>
      <c r="AQ190" s="673"/>
      <c r="AR190" s="667"/>
      <c r="AS190" s="667"/>
      <c r="AT190" s="674"/>
      <c r="AU190" s="518"/>
      <c r="AV190" s="518"/>
      <c r="AX190" s="518"/>
      <c r="AY190" s="518"/>
    </row>
    <row r="191" spans="1:51" s="491" customFormat="1" ht="12" customHeight="1">
      <c r="A191" s="675">
        <v>57</v>
      </c>
      <c r="B191" s="678"/>
      <c r="C191" s="696"/>
      <c r="D191" s="684" t="s">
        <v>618</v>
      </c>
      <c r="E191" s="508"/>
      <c r="F191" s="687"/>
      <c r="G191" s="688"/>
      <c r="H191" s="509" t="s">
        <v>619</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693">
        <f t="shared" ref="AN191" si="216">IF(LEFT($AN$1,6)="共同生活援助",SUM(I192:AM192),SUM(I192:AM193))</f>
        <v>0</v>
      </c>
      <c r="AO191" s="665">
        <f>IF($AN$3="４週",AN191/4,AN191/(DAY(EOMONTH($I$21,0))/7))</f>
        <v>0</v>
      </c>
      <c r="AP191" s="668"/>
      <c r="AQ191" s="669"/>
      <c r="AR191" s="665" t="str">
        <f t="shared" ref="AR191" si="217">IF($AN$3="４週",AU192,AV192)</f>
        <v/>
      </c>
      <c r="AS191" s="665"/>
      <c r="AT191" s="674"/>
      <c r="AU191" s="511" t="s">
        <v>620</v>
      </c>
      <c r="AV191" s="511" t="s">
        <v>621</v>
      </c>
      <c r="AX191" s="511" t="s">
        <v>622</v>
      </c>
      <c r="AY191" s="511" t="s">
        <v>623</v>
      </c>
    </row>
    <row r="192" spans="1:51" s="491" customFormat="1" ht="12" customHeight="1">
      <c r="A192" s="676"/>
      <c r="B192" s="679"/>
      <c r="C192" s="697"/>
      <c r="D192" s="685"/>
      <c r="E192" s="512"/>
      <c r="F192" s="689"/>
      <c r="G192" s="690"/>
      <c r="H192" s="513" t="s">
        <v>624</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694"/>
      <c r="AO192" s="666"/>
      <c r="AP192" s="670"/>
      <c r="AQ192" s="671"/>
      <c r="AR192" s="666"/>
      <c r="AS192" s="666"/>
      <c r="AT192" s="674"/>
      <c r="AU192" s="515" t="str">
        <f t="shared" ref="AU192" si="218">IFERROR(IF($D191="□",($AO191/$AK$6),($AO191/$AK$8)),"")</f>
        <v/>
      </c>
      <c r="AV192" s="515" t="str">
        <f t="shared" ref="AV192" si="219">IFERROR(IF($D191="□",($AN191/$AO$6),($AN191/$AO$8)),"")</f>
        <v/>
      </c>
      <c r="AX192" s="515" t="s">
        <v>774</v>
      </c>
      <c r="AY192" s="515" t="s">
        <v>774</v>
      </c>
    </row>
    <row r="193" spans="1:51" s="491" customFormat="1" ht="12" customHeight="1">
      <c r="A193" s="677"/>
      <c r="B193" s="680"/>
      <c r="C193" s="698"/>
      <c r="D193" s="686"/>
      <c r="E193" s="512"/>
      <c r="F193" s="691"/>
      <c r="G193" s="692"/>
      <c r="H193" s="516" t="s">
        <v>625</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695"/>
      <c r="AO193" s="667"/>
      <c r="AP193" s="672"/>
      <c r="AQ193" s="673"/>
      <c r="AR193" s="667"/>
      <c r="AS193" s="667"/>
      <c r="AT193" s="674"/>
      <c r="AU193" s="518"/>
      <c r="AV193" s="518"/>
      <c r="AX193" s="518"/>
      <c r="AY193" s="518"/>
    </row>
    <row r="194" spans="1:51" s="491" customFormat="1" ht="12" customHeight="1">
      <c r="A194" s="675">
        <v>58</v>
      </c>
      <c r="B194" s="678"/>
      <c r="C194" s="696"/>
      <c r="D194" s="684" t="s">
        <v>618</v>
      </c>
      <c r="E194" s="508"/>
      <c r="F194" s="687"/>
      <c r="G194" s="688"/>
      <c r="H194" s="509" t="s">
        <v>619</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693">
        <f t="shared" ref="AN194" si="220">IF(LEFT($AN$1,6)="共同生活援助",SUM(I195:AM195),SUM(I195:AM196))</f>
        <v>0</v>
      </c>
      <c r="AO194" s="665">
        <f>IF($AN$3="４週",AN194/4,AN194/(DAY(EOMONTH($I$21,0))/7))</f>
        <v>0</v>
      </c>
      <c r="AP194" s="668"/>
      <c r="AQ194" s="669"/>
      <c r="AR194" s="665" t="str">
        <f t="shared" ref="AR194" si="221">IF($AN$3="４週",AU195,AV195)</f>
        <v/>
      </c>
      <c r="AS194" s="665"/>
      <c r="AT194" s="674"/>
      <c r="AU194" s="511" t="s">
        <v>620</v>
      </c>
      <c r="AV194" s="511" t="s">
        <v>621</v>
      </c>
      <c r="AX194" s="511" t="s">
        <v>622</v>
      </c>
      <c r="AY194" s="511" t="s">
        <v>623</v>
      </c>
    </row>
    <row r="195" spans="1:51" s="491" customFormat="1" ht="12" customHeight="1">
      <c r="A195" s="676"/>
      <c r="B195" s="679"/>
      <c r="C195" s="697"/>
      <c r="D195" s="685"/>
      <c r="E195" s="512"/>
      <c r="F195" s="689"/>
      <c r="G195" s="690"/>
      <c r="H195" s="513" t="s">
        <v>624</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694"/>
      <c r="AO195" s="666"/>
      <c r="AP195" s="670"/>
      <c r="AQ195" s="671"/>
      <c r="AR195" s="666"/>
      <c r="AS195" s="666"/>
      <c r="AT195" s="674"/>
      <c r="AU195" s="515" t="str">
        <f t="shared" ref="AU195" si="222">IFERROR(IF($D194="□",($AO194/$AK$6),($AO194/$AK$8)),"")</f>
        <v/>
      </c>
      <c r="AV195" s="515" t="str">
        <f t="shared" ref="AV195" si="223">IFERROR(IF($D194="□",($AN194/$AO$6),($AN194/$AO$8)),"")</f>
        <v/>
      </c>
      <c r="AX195" s="515" t="s">
        <v>774</v>
      </c>
      <c r="AY195" s="515" t="s">
        <v>774</v>
      </c>
    </row>
    <row r="196" spans="1:51" s="491" customFormat="1" ht="12" customHeight="1">
      <c r="A196" s="677"/>
      <c r="B196" s="680"/>
      <c r="C196" s="698"/>
      <c r="D196" s="686"/>
      <c r="E196" s="512"/>
      <c r="F196" s="691"/>
      <c r="G196" s="692"/>
      <c r="H196" s="516" t="s">
        <v>625</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695"/>
      <c r="AO196" s="667"/>
      <c r="AP196" s="672"/>
      <c r="AQ196" s="673"/>
      <c r="AR196" s="667"/>
      <c r="AS196" s="667"/>
      <c r="AT196" s="674"/>
      <c r="AU196" s="518"/>
      <c r="AV196" s="518"/>
      <c r="AX196" s="518"/>
      <c r="AY196" s="518"/>
    </row>
    <row r="197" spans="1:51" s="491" customFormat="1" ht="12" customHeight="1">
      <c r="A197" s="675">
        <v>59</v>
      </c>
      <c r="B197" s="678"/>
      <c r="C197" s="696"/>
      <c r="D197" s="684" t="s">
        <v>618</v>
      </c>
      <c r="E197" s="508"/>
      <c r="F197" s="687"/>
      <c r="G197" s="688"/>
      <c r="H197" s="509" t="s">
        <v>619</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693">
        <f t="shared" ref="AN197" si="224">IF(LEFT($AN$1,6)="共同生活援助",SUM(I198:AM198),SUM(I198:AM199))</f>
        <v>0</v>
      </c>
      <c r="AO197" s="665">
        <f>IF($AN$3="４週",AN197/4,AN197/(DAY(EOMONTH($I$21,0))/7))</f>
        <v>0</v>
      </c>
      <c r="AP197" s="668"/>
      <c r="AQ197" s="669"/>
      <c r="AR197" s="665" t="str">
        <f t="shared" ref="AR197" si="225">IF($AN$3="４週",AU198,AV198)</f>
        <v/>
      </c>
      <c r="AS197" s="665"/>
      <c r="AT197" s="674"/>
      <c r="AU197" s="511" t="s">
        <v>620</v>
      </c>
      <c r="AV197" s="511" t="s">
        <v>621</v>
      </c>
      <c r="AX197" s="511" t="s">
        <v>622</v>
      </c>
      <c r="AY197" s="511" t="s">
        <v>623</v>
      </c>
    </row>
    <row r="198" spans="1:51" s="491" customFormat="1" ht="12" customHeight="1">
      <c r="A198" s="676"/>
      <c r="B198" s="679"/>
      <c r="C198" s="697"/>
      <c r="D198" s="685"/>
      <c r="E198" s="512"/>
      <c r="F198" s="689"/>
      <c r="G198" s="690"/>
      <c r="H198" s="513" t="s">
        <v>624</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694"/>
      <c r="AO198" s="666"/>
      <c r="AP198" s="670"/>
      <c r="AQ198" s="671"/>
      <c r="AR198" s="666"/>
      <c r="AS198" s="666"/>
      <c r="AT198" s="674"/>
      <c r="AU198" s="515" t="str">
        <f t="shared" ref="AU198" si="226">IFERROR(IF($D197="□",($AO197/$AK$6),($AO197/$AK$8)),"")</f>
        <v/>
      </c>
      <c r="AV198" s="515" t="str">
        <f t="shared" ref="AV198" si="227">IFERROR(IF($D197="□",($AN197/$AO$6),($AN197/$AO$8)),"")</f>
        <v/>
      </c>
      <c r="AX198" s="515" t="s">
        <v>774</v>
      </c>
      <c r="AY198" s="515" t="s">
        <v>774</v>
      </c>
    </row>
    <row r="199" spans="1:51" s="491" customFormat="1" ht="12" customHeight="1">
      <c r="A199" s="677"/>
      <c r="B199" s="680"/>
      <c r="C199" s="698"/>
      <c r="D199" s="686"/>
      <c r="E199" s="512"/>
      <c r="F199" s="691"/>
      <c r="G199" s="692"/>
      <c r="H199" s="516" t="s">
        <v>625</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695"/>
      <c r="AO199" s="667"/>
      <c r="AP199" s="672"/>
      <c r="AQ199" s="673"/>
      <c r="AR199" s="667"/>
      <c r="AS199" s="667"/>
      <c r="AT199" s="674"/>
      <c r="AU199" s="518"/>
      <c r="AV199" s="518"/>
      <c r="AX199" s="518"/>
      <c r="AY199" s="518"/>
    </row>
    <row r="200" spans="1:51" s="491" customFormat="1" ht="12" customHeight="1">
      <c r="A200" s="675">
        <v>60</v>
      </c>
      <c r="B200" s="678"/>
      <c r="C200" s="696"/>
      <c r="D200" s="684" t="s">
        <v>618</v>
      </c>
      <c r="E200" s="508"/>
      <c r="F200" s="687"/>
      <c r="G200" s="688"/>
      <c r="H200" s="509" t="s">
        <v>619</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693">
        <f t="shared" ref="AN200" si="228">IF(LEFT($AN$1,6)="共同生活援助",SUM(I201:AM201),SUM(I201:AM202))</f>
        <v>0</v>
      </c>
      <c r="AO200" s="665">
        <f>IF($AN$3="４週",AN200/4,AN200/(DAY(EOMONTH($I$21,0))/7))</f>
        <v>0</v>
      </c>
      <c r="AP200" s="668"/>
      <c r="AQ200" s="669"/>
      <c r="AR200" s="665" t="str">
        <f t="shared" ref="AR200" si="229">IF($AN$3="４週",AU201,AV201)</f>
        <v/>
      </c>
      <c r="AS200" s="665"/>
      <c r="AT200" s="674"/>
      <c r="AU200" s="511" t="s">
        <v>620</v>
      </c>
      <c r="AV200" s="511" t="s">
        <v>621</v>
      </c>
      <c r="AX200" s="511" t="s">
        <v>622</v>
      </c>
      <c r="AY200" s="511" t="s">
        <v>623</v>
      </c>
    </row>
    <row r="201" spans="1:51" s="491" customFormat="1" ht="12" customHeight="1">
      <c r="A201" s="676"/>
      <c r="B201" s="679"/>
      <c r="C201" s="697"/>
      <c r="D201" s="685"/>
      <c r="E201" s="512"/>
      <c r="F201" s="689"/>
      <c r="G201" s="690"/>
      <c r="H201" s="513" t="s">
        <v>624</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694"/>
      <c r="AO201" s="666"/>
      <c r="AP201" s="670"/>
      <c r="AQ201" s="671"/>
      <c r="AR201" s="666"/>
      <c r="AS201" s="666"/>
      <c r="AT201" s="674"/>
      <c r="AU201" s="515" t="str">
        <f t="shared" ref="AU201" si="230">IFERROR(IF($D200="□",($AO200/$AK$6),($AO200/$AK$8)),"")</f>
        <v/>
      </c>
      <c r="AV201" s="515" t="str">
        <f t="shared" ref="AV201" si="231">IFERROR(IF($D200="□",($AN200/$AO$6),($AN200/$AO$8)),"")</f>
        <v/>
      </c>
      <c r="AX201" s="515" t="s">
        <v>774</v>
      </c>
      <c r="AY201" s="515" t="s">
        <v>774</v>
      </c>
    </row>
    <row r="202" spans="1:51" s="491" customFormat="1" ht="12" customHeight="1">
      <c r="A202" s="677"/>
      <c r="B202" s="680"/>
      <c r="C202" s="698"/>
      <c r="D202" s="686"/>
      <c r="E202" s="512"/>
      <c r="F202" s="691"/>
      <c r="G202" s="692"/>
      <c r="H202" s="516" t="s">
        <v>625</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695"/>
      <c r="AO202" s="667"/>
      <c r="AP202" s="672"/>
      <c r="AQ202" s="673"/>
      <c r="AR202" s="667"/>
      <c r="AS202" s="667"/>
      <c r="AT202" s="674"/>
      <c r="AU202" s="518"/>
      <c r="AV202" s="518"/>
      <c r="AX202" s="518"/>
      <c r="AY202" s="518"/>
    </row>
    <row r="203" spans="1:51" s="491" customFormat="1" ht="12" customHeight="1">
      <c r="A203" s="675">
        <v>61</v>
      </c>
      <c r="B203" s="678"/>
      <c r="C203" s="696"/>
      <c r="D203" s="684" t="s">
        <v>618</v>
      </c>
      <c r="E203" s="508"/>
      <c r="F203" s="687"/>
      <c r="G203" s="688"/>
      <c r="H203" s="509" t="s">
        <v>619</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693">
        <f t="shared" ref="AN203" si="232">IF(LEFT($AN$1,6)="共同生活援助",SUM(I204:AM204),SUM(I204:AM205))</f>
        <v>0</v>
      </c>
      <c r="AO203" s="665">
        <f>IF($AN$3="４週",AN203/4,AN203/(DAY(EOMONTH($I$21,0))/7))</f>
        <v>0</v>
      </c>
      <c r="AP203" s="668"/>
      <c r="AQ203" s="669"/>
      <c r="AR203" s="665" t="str">
        <f t="shared" ref="AR203" si="233">IF($AN$3="４週",AU204,AV204)</f>
        <v/>
      </c>
      <c r="AS203" s="665"/>
      <c r="AT203" s="674"/>
      <c r="AU203" s="511" t="s">
        <v>620</v>
      </c>
      <c r="AV203" s="511" t="s">
        <v>621</v>
      </c>
      <c r="AX203" s="511" t="s">
        <v>622</v>
      </c>
      <c r="AY203" s="511" t="s">
        <v>623</v>
      </c>
    </row>
    <row r="204" spans="1:51" s="491" customFormat="1" ht="12" customHeight="1">
      <c r="A204" s="676"/>
      <c r="B204" s="679"/>
      <c r="C204" s="697"/>
      <c r="D204" s="685"/>
      <c r="E204" s="512"/>
      <c r="F204" s="689"/>
      <c r="G204" s="690"/>
      <c r="H204" s="513" t="s">
        <v>624</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694"/>
      <c r="AO204" s="666"/>
      <c r="AP204" s="670"/>
      <c r="AQ204" s="671"/>
      <c r="AR204" s="666"/>
      <c r="AS204" s="666"/>
      <c r="AT204" s="674"/>
      <c r="AU204" s="515" t="str">
        <f t="shared" ref="AU204" si="234">IFERROR(IF($D203="□",($AO203/$AK$6),($AO203/$AK$8)),"")</f>
        <v/>
      </c>
      <c r="AV204" s="515" t="str">
        <f t="shared" ref="AV204" si="235">IFERROR(IF($D203="□",($AN203/$AO$6),($AN203/$AO$8)),"")</f>
        <v/>
      </c>
      <c r="AX204" s="515" t="s">
        <v>774</v>
      </c>
      <c r="AY204" s="515" t="s">
        <v>774</v>
      </c>
    </row>
    <row r="205" spans="1:51" s="491" customFormat="1" ht="12" customHeight="1">
      <c r="A205" s="677"/>
      <c r="B205" s="680"/>
      <c r="C205" s="698"/>
      <c r="D205" s="686"/>
      <c r="E205" s="512"/>
      <c r="F205" s="691"/>
      <c r="G205" s="692"/>
      <c r="H205" s="516" t="s">
        <v>625</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695"/>
      <c r="AO205" s="667"/>
      <c r="AP205" s="672"/>
      <c r="AQ205" s="673"/>
      <c r="AR205" s="667"/>
      <c r="AS205" s="667"/>
      <c r="AT205" s="674"/>
      <c r="AU205" s="518"/>
      <c r="AV205" s="518"/>
      <c r="AX205" s="518"/>
      <c r="AY205" s="518"/>
    </row>
    <row r="206" spans="1:51" s="491" customFormat="1" ht="12" customHeight="1">
      <c r="A206" s="675">
        <v>62</v>
      </c>
      <c r="B206" s="678"/>
      <c r="C206" s="696"/>
      <c r="D206" s="684" t="s">
        <v>618</v>
      </c>
      <c r="E206" s="508"/>
      <c r="F206" s="687"/>
      <c r="G206" s="688"/>
      <c r="H206" s="509" t="s">
        <v>619</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693">
        <f t="shared" ref="AN206" si="236">IF(LEFT($AN$1,6)="共同生活援助",SUM(I207:AM207),SUM(I207:AM208))</f>
        <v>0</v>
      </c>
      <c r="AO206" s="665">
        <f>IF($AN$3="４週",AN206/4,AN206/(DAY(EOMONTH($I$21,0))/7))</f>
        <v>0</v>
      </c>
      <c r="AP206" s="668"/>
      <c r="AQ206" s="669"/>
      <c r="AR206" s="665" t="str">
        <f t="shared" ref="AR206" si="237">IF($AN$3="４週",AU207,AV207)</f>
        <v/>
      </c>
      <c r="AS206" s="665"/>
      <c r="AT206" s="674"/>
      <c r="AU206" s="511" t="s">
        <v>620</v>
      </c>
      <c r="AV206" s="511" t="s">
        <v>621</v>
      </c>
      <c r="AX206" s="511" t="s">
        <v>622</v>
      </c>
      <c r="AY206" s="511" t="s">
        <v>623</v>
      </c>
    </row>
    <row r="207" spans="1:51" s="491" customFormat="1" ht="12" customHeight="1">
      <c r="A207" s="676"/>
      <c r="B207" s="679"/>
      <c r="C207" s="697"/>
      <c r="D207" s="685"/>
      <c r="E207" s="512"/>
      <c r="F207" s="689"/>
      <c r="G207" s="690"/>
      <c r="H207" s="513" t="s">
        <v>624</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694"/>
      <c r="AO207" s="666"/>
      <c r="AP207" s="670"/>
      <c r="AQ207" s="671"/>
      <c r="AR207" s="666"/>
      <c r="AS207" s="666"/>
      <c r="AT207" s="674"/>
      <c r="AU207" s="515" t="str">
        <f t="shared" ref="AU207" si="238">IFERROR(IF($D206="□",($AO206/$AK$6),($AO206/$AK$8)),"")</f>
        <v/>
      </c>
      <c r="AV207" s="515" t="str">
        <f t="shared" ref="AV207" si="239">IFERROR(IF($D206="□",($AN206/$AO$6),($AN206/$AO$8)),"")</f>
        <v/>
      </c>
      <c r="AX207" s="515" t="s">
        <v>774</v>
      </c>
      <c r="AY207" s="515" t="s">
        <v>774</v>
      </c>
    </row>
    <row r="208" spans="1:51" s="491" customFormat="1" ht="12" customHeight="1">
      <c r="A208" s="677"/>
      <c r="B208" s="680"/>
      <c r="C208" s="698"/>
      <c r="D208" s="686"/>
      <c r="E208" s="512"/>
      <c r="F208" s="691"/>
      <c r="G208" s="692"/>
      <c r="H208" s="516" t="s">
        <v>625</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695"/>
      <c r="AO208" s="667"/>
      <c r="AP208" s="672"/>
      <c r="AQ208" s="673"/>
      <c r="AR208" s="667"/>
      <c r="AS208" s="667"/>
      <c r="AT208" s="674"/>
      <c r="AU208" s="518"/>
      <c r="AV208" s="518"/>
      <c r="AX208" s="518"/>
      <c r="AY208" s="518"/>
    </row>
    <row r="209" spans="1:51" s="491" customFormat="1" ht="12" customHeight="1">
      <c r="A209" s="675">
        <v>63</v>
      </c>
      <c r="B209" s="678"/>
      <c r="C209" s="696"/>
      <c r="D209" s="684" t="s">
        <v>618</v>
      </c>
      <c r="E209" s="508"/>
      <c r="F209" s="687"/>
      <c r="G209" s="688"/>
      <c r="H209" s="509" t="s">
        <v>619</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693">
        <f t="shared" ref="AN209" si="240">IF(LEFT($AN$1,6)="共同生活援助",SUM(I210:AM210),SUM(I210:AM211))</f>
        <v>0</v>
      </c>
      <c r="AO209" s="665">
        <f>IF($AN$3="４週",AN209/4,AN209/(DAY(EOMONTH($I$21,0))/7))</f>
        <v>0</v>
      </c>
      <c r="AP209" s="668"/>
      <c r="AQ209" s="669"/>
      <c r="AR209" s="665" t="str">
        <f t="shared" ref="AR209" si="241">IF($AN$3="４週",AU210,AV210)</f>
        <v/>
      </c>
      <c r="AS209" s="665"/>
      <c r="AT209" s="674"/>
      <c r="AU209" s="511" t="s">
        <v>620</v>
      </c>
      <c r="AV209" s="511" t="s">
        <v>621</v>
      </c>
      <c r="AX209" s="511" t="s">
        <v>622</v>
      </c>
      <c r="AY209" s="511" t="s">
        <v>623</v>
      </c>
    </row>
    <row r="210" spans="1:51" s="491" customFormat="1" ht="12" customHeight="1">
      <c r="A210" s="676"/>
      <c r="B210" s="679"/>
      <c r="C210" s="697"/>
      <c r="D210" s="685"/>
      <c r="E210" s="512"/>
      <c r="F210" s="689"/>
      <c r="G210" s="690"/>
      <c r="H210" s="513" t="s">
        <v>624</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694"/>
      <c r="AO210" s="666"/>
      <c r="AP210" s="670"/>
      <c r="AQ210" s="671"/>
      <c r="AR210" s="666"/>
      <c r="AS210" s="666"/>
      <c r="AT210" s="674"/>
      <c r="AU210" s="515" t="str">
        <f t="shared" ref="AU210" si="242">IFERROR(IF($D209="□",($AO209/$AK$6),($AO209/$AK$8)),"")</f>
        <v/>
      </c>
      <c r="AV210" s="515" t="str">
        <f t="shared" ref="AV210" si="243">IFERROR(IF($D209="□",($AN209/$AO$6),($AN209/$AO$8)),"")</f>
        <v/>
      </c>
      <c r="AX210" s="515" t="s">
        <v>774</v>
      </c>
      <c r="AY210" s="515" t="s">
        <v>774</v>
      </c>
    </row>
    <row r="211" spans="1:51" s="491" customFormat="1" ht="12" customHeight="1">
      <c r="A211" s="677"/>
      <c r="B211" s="680"/>
      <c r="C211" s="698"/>
      <c r="D211" s="686"/>
      <c r="E211" s="512"/>
      <c r="F211" s="691"/>
      <c r="G211" s="692"/>
      <c r="H211" s="516" t="s">
        <v>625</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695"/>
      <c r="AO211" s="667"/>
      <c r="AP211" s="672"/>
      <c r="AQ211" s="673"/>
      <c r="AR211" s="667"/>
      <c r="AS211" s="667"/>
      <c r="AT211" s="674"/>
      <c r="AU211" s="518"/>
      <c r="AV211" s="518"/>
      <c r="AX211" s="518"/>
      <c r="AY211" s="518"/>
    </row>
    <row r="212" spans="1:51" s="491" customFormat="1" ht="12" customHeight="1">
      <c r="A212" s="675">
        <v>64</v>
      </c>
      <c r="B212" s="678"/>
      <c r="C212" s="696"/>
      <c r="D212" s="684" t="s">
        <v>618</v>
      </c>
      <c r="E212" s="508"/>
      <c r="F212" s="687"/>
      <c r="G212" s="688"/>
      <c r="H212" s="509" t="s">
        <v>619</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693">
        <f t="shared" ref="AN212" si="244">IF(LEFT($AN$1,6)="共同生活援助",SUM(I213:AM213),SUM(I213:AM214))</f>
        <v>0</v>
      </c>
      <c r="AO212" s="665">
        <f>IF($AN$3="４週",AN212/4,AN212/(DAY(EOMONTH($I$21,0))/7))</f>
        <v>0</v>
      </c>
      <c r="AP212" s="668"/>
      <c r="AQ212" s="669"/>
      <c r="AR212" s="665" t="str">
        <f t="shared" ref="AR212" si="245">IF($AN$3="４週",AU213,AV213)</f>
        <v/>
      </c>
      <c r="AS212" s="665"/>
      <c r="AT212" s="674"/>
      <c r="AU212" s="511" t="s">
        <v>620</v>
      </c>
      <c r="AV212" s="511" t="s">
        <v>621</v>
      </c>
      <c r="AX212" s="511" t="s">
        <v>622</v>
      </c>
      <c r="AY212" s="511" t="s">
        <v>623</v>
      </c>
    </row>
    <row r="213" spans="1:51" s="491" customFormat="1" ht="12" customHeight="1">
      <c r="A213" s="676"/>
      <c r="B213" s="679"/>
      <c r="C213" s="697"/>
      <c r="D213" s="685"/>
      <c r="E213" s="512"/>
      <c r="F213" s="689"/>
      <c r="G213" s="690"/>
      <c r="H213" s="513" t="s">
        <v>624</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694"/>
      <c r="AO213" s="666"/>
      <c r="AP213" s="670"/>
      <c r="AQ213" s="671"/>
      <c r="AR213" s="666"/>
      <c r="AS213" s="666"/>
      <c r="AT213" s="674"/>
      <c r="AU213" s="515" t="str">
        <f t="shared" ref="AU213" si="246">IFERROR(IF($D212="□",($AO212/$AK$6),($AO212/$AK$8)),"")</f>
        <v/>
      </c>
      <c r="AV213" s="515" t="str">
        <f t="shared" ref="AV213" si="247">IFERROR(IF($D212="□",($AN212/$AO$6),($AN212/$AO$8)),"")</f>
        <v/>
      </c>
      <c r="AX213" s="515" t="s">
        <v>774</v>
      </c>
      <c r="AY213" s="515" t="s">
        <v>774</v>
      </c>
    </row>
    <row r="214" spans="1:51" s="491" customFormat="1" ht="12" customHeight="1">
      <c r="A214" s="677"/>
      <c r="B214" s="680"/>
      <c r="C214" s="698"/>
      <c r="D214" s="686"/>
      <c r="E214" s="512"/>
      <c r="F214" s="691"/>
      <c r="G214" s="692"/>
      <c r="H214" s="516" t="s">
        <v>625</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695"/>
      <c r="AO214" s="667"/>
      <c r="AP214" s="672"/>
      <c r="AQ214" s="673"/>
      <c r="AR214" s="667"/>
      <c r="AS214" s="667"/>
      <c r="AT214" s="674"/>
      <c r="AU214" s="518"/>
      <c r="AV214" s="518"/>
      <c r="AX214" s="518"/>
      <c r="AY214" s="518"/>
    </row>
    <row r="215" spans="1:51" s="491" customFormat="1" ht="12" customHeight="1">
      <c r="A215" s="675">
        <v>65</v>
      </c>
      <c r="B215" s="678"/>
      <c r="C215" s="696"/>
      <c r="D215" s="684" t="s">
        <v>618</v>
      </c>
      <c r="E215" s="508"/>
      <c r="F215" s="687"/>
      <c r="G215" s="688"/>
      <c r="H215" s="509" t="s">
        <v>619</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693">
        <f t="shared" ref="AN215" si="248">IF(LEFT($AN$1,6)="共同生活援助",SUM(I216:AM216),SUM(I216:AM217))</f>
        <v>0</v>
      </c>
      <c r="AO215" s="665">
        <f>IF($AN$3="４週",AN215/4,AN215/(DAY(EOMONTH($I$21,0))/7))</f>
        <v>0</v>
      </c>
      <c r="AP215" s="668"/>
      <c r="AQ215" s="669"/>
      <c r="AR215" s="665" t="str">
        <f t="shared" ref="AR215" si="249">IF($AN$3="４週",AU216,AV216)</f>
        <v/>
      </c>
      <c r="AS215" s="665"/>
      <c r="AT215" s="674"/>
      <c r="AU215" s="511" t="s">
        <v>620</v>
      </c>
      <c r="AV215" s="511" t="s">
        <v>621</v>
      </c>
      <c r="AX215" s="511" t="s">
        <v>622</v>
      </c>
      <c r="AY215" s="511" t="s">
        <v>623</v>
      </c>
    </row>
    <row r="216" spans="1:51" s="491" customFormat="1" ht="12" customHeight="1">
      <c r="A216" s="676"/>
      <c r="B216" s="679"/>
      <c r="C216" s="697"/>
      <c r="D216" s="685"/>
      <c r="E216" s="512"/>
      <c r="F216" s="689"/>
      <c r="G216" s="690"/>
      <c r="H216" s="513" t="s">
        <v>624</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694"/>
      <c r="AO216" s="666"/>
      <c r="AP216" s="670"/>
      <c r="AQ216" s="671"/>
      <c r="AR216" s="666"/>
      <c r="AS216" s="666"/>
      <c r="AT216" s="674"/>
      <c r="AU216" s="515" t="str">
        <f t="shared" ref="AU216" si="250">IFERROR(IF($D215="□",($AO215/$AK$6),($AO215/$AK$8)),"")</f>
        <v/>
      </c>
      <c r="AV216" s="515" t="str">
        <f t="shared" ref="AV216" si="251">IFERROR(IF($D215="□",($AN215/$AO$6),($AN215/$AO$8)),"")</f>
        <v/>
      </c>
      <c r="AX216" s="515" t="s">
        <v>774</v>
      </c>
      <c r="AY216" s="515" t="s">
        <v>774</v>
      </c>
    </row>
    <row r="217" spans="1:51" s="491" customFormat="1" ht="12" customHeight="1">
      <c r="A217" s="677"/>
      <c r="B217" s="680"/>
      <c r="C217" s="698"/>
      <c r="D217" s="686"/>
      <c r="E217" s="512"/>
      <c r="F217" s="691"/>
      <c r="G217" s="692"/>
      <c r="H217" s="516" t="s">
        <v>625</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695"/>
      <c r="AO217" s="667"/>
      <c r="AP217" s="672"/>
      <c r="AQ217" s="673"/>
      <c r="AR217" s="667"/>
      <c r="AS217" s="667"/>
      <c r="AT217" s="674"/>
      <c r="AU217" s="518"/>
      <c r="AV217" s="518"/>
      <c r="AX217" s="518"/>
      <c r="AY217" s="518"/>
    </row>
    <row r="218" spans="1:51" s="491" customFormat="1" ht="12" customHeight="1">
      <c r="A218" s="675">
        <v>66</v>
      </c>
      <c r="B218" s="678"/>
      <c r="C218" s="696"/>
      <c r="D218" s="684" t="s">
        <v>618</v>
      </c>
      <c r="E218" s="508"/>
      <c r="F218" s="687"/>
      <c r="G218" s="688"/>
      <c r="H218" s="509" t="s">
        <v>619</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693">
        <f t="shared" ref="AN218" si="252">IF(LEFT($AN$1,6)="共同生活援助",SUM(I219:AM219),SUM(I219:AM220))</f>
        <v>0</v>
      </c>
      <c r="AO218" s="665">
        <f>IF($AN$3="４週",AN218/4,AN218/(DAY(EOMONTH($I$21,0))/7))</f>
        <v>0</v>
      </c>
      <c r="AP218" s="668"/>
      <c r="AQ218" s="669"/>
      <c r="AR218" s="665" t="str">
        <f t="shared" ref="AR218" si="253">IF($AN$3="４週",AU219,AV219)</f>
        <v/>
      </c>
      <c r="AS218" s="665"/>
      <c r="AT218" s="674"/>
      <c r="AU218" s="511" t="s">
        <v>620</v>
      </c>
      <c r="AV218" s="511" t="s">
        <v>621</v>
      </c>
      <c r="AX218" s="511" t="s">
        <v>622</v>
      </c>
      <c r="AY218" s="511" t="s">
        <v>623</v>
      </c>
    </row>
    <row r="219" spans="1:51" s="491" customFormat="1" ht="12" customHeight="1">
      <c r="A219" s="676"/>
      <c r="B219" s="679"/>
      <c r="C219" s="697"/>
      <c r="D219" s="685"/>
      <c r="E219" s="512"/>
      <c r="F219" s="689"/>
      <c r="G219" s="690"/>
      <c r="H219" s="513" t="s">
        <v>624</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694"/>
      <c r="AO219" s="666"/>
      <c r="AP219" s="670"/>
      <c r="AQ219" s="671"/>
      <c r="AR219" s="666"/>
      <c r="AS219" s="666"/>
      <c r="AT219" s="674"/>
      <c r="AU219" s="515" t="str">
        <f t="shared" ref="AU219" si="254">IFERROR(IF($D218="□",($AO218/$AK$6),($AO218/$AK$8)),"")</f>
        <v/>
      </c>
      <c r="AV219" s="515" t="str">
        <f t="shared" ref="AV219" si="255">IFERROR(IF($D218="□",($AN218/$AO$6),($AN218/$AO$8)),"")</f>
        <v/>
      </c>
      <c r="AX219" s="515" t="s">
        <v>774</v>
      </c>
      <c r="AY219" s="515" t="s">
        <v>774</v>
      </c>
    </row>
    <row r="220" spans="1:51" s="491" customFormat="1" ht="12" customHeight="1">
      <c r="A220" s="677"/>
      <c r="B220" s="680"/>
      <c r="C220" s="698"/>
      <c r="D220" s="686"/>
      <c r="E220" s="512"/>
      <c r="F220" s="691"/>
      <c r="G220" s="692"/>
      <c r="H220" s="516" t="s">
        <v>625</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695"/>
      <c r="AO220" s="667"/>
      <c r="AP220" s="672"/>
      <c r="AQ220" s="673"/>
      <c r="AR220" s="667"/>
      <c r="AS220" s="667"/>
      <c r="AT220" s="674"/>
      <c r="AU220" s="518"/>
      <c r="AV220" s="518"/>
      <c r="AX220" s="518"/>
      <c r="AY220" s="518"/>
    </row>
    <row r="221" spans="1:51" s="491" customFormat="1" ht="12" customHeight="1">
      <c r="A221" s="675">
        <v>67</v>
      </c>
      <c r="B221" s="678"/>
      <c r="C221" s="696"/>
      <c r="D221" s="684" t="s">
        <v>618</v>
      </c>
      <c r="E221" s="508"/>
      <c r="F221" s="687"/>
      <c r="G221" s="688"/>
      <c r="H221" s="509" t="s">
        <v>619</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693">
        <f t="shared" ref="AN221" si="256">IF(LEFT($AN$1,6)="共同生活援助",SUM(I222:AM222),SUM(I222:AM223))</f>
        <v>0</v>
      </c>
      <c r="AO221" s="665">
        <f>IF($AN$3="４週",AN221/4,AN221/(DAY(EOMONTH($I$21,0))/7))</f>
        <v>0</v>
      </c>
      <c r="AP221" s="668"/>
      <c r="AQ221" s="669"/>
      <c r="AR221" s="665" t="str">
        <f t="shared" ref="AR221" si="257">IF($AN$3="４週",AU222,AV222)</f>
        <v/>
      </c>
      <c r="AS221" s="665"/>
      <c r="AT221" s="674"/>
      <c r="AU221" s="511" t="s">
        <v>620</v>
      </c>
      <c r="AV221" s="511" t="s">
        <v>621</v>
      </c>
      <c r="AX221" s="511" t="s">
        <v>622</v>
      </c>
      <c r="AY221" s="511" t="s">
        <v>623</v>
      </c>
    </row>
    <row r="222" spans="1:51" s="491" customFormat="1" ht="12" customHeight="1">
      <c r="A222" s="676"/>
      <c r="B222" s="679"/>
      <c r="C222" s="697"/>
      <c r="D222" s="685"/>
      <c r="E222" s="512"/>
      <c r="F222" s="689"/>
      <c r="G222" s="690"/>
      <c r="H222" s="513" t="s">
        <v>624</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694"/>
      <c r="AO222" s="666"/>
      <c r="AP222" s="670"/>
      <c r="AQ222" s="671"/>
      <c r="AR222" s="666"/>
      <c r="AS222" s="666"/>
      <c r="AT222" s="674"/>
      <c r="AU222" s="515" t="str">
        <f t="shared" ref="AU222" si="258">IFERROR(IF($D221="□",($AO221/$AK$6),($AO221/$AK$8)),"")</f>
        <v/>
      </c>
      <c r="AV222" s="515" t="str">
        <f t="shared" ref="AV222" si="259">IFERROR(IF($D221="□",($AN221/$AO$6),($AN221/$AO$8)),"")</f>
        <v/>
      </c>
      <c r="AX222" s="515" t="s">
        <v>774</v>
      </c>
      <c r="AY222" s="515" t="s">
        <v>774</v>
      </c>
    </row>
    <row r="223" spans="1:51" s="491" customFormat="1" ht="12" customHeight="1">
      <c r="A223" s="677"/>
      <c r="B223" s="680"/>
      <c r="C223" s="698"/>
      <c r="D223" s="686"/>
      <c r="E223" s="512"/>
      <c r="F223" s="691"/>
      <c r="G223" s="692"/>
      <c r="H223" s="516" t="s">
        <v>625</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695"/>
      <c r="AO223" s="667"/>
      <c r="AP223" s="672"/>
      <c r="AQ223" s="673"/>
      <c r="AR223" s="667"/>
      <c r="AS223" s="667"/>
      <c r="AT223" s="674"/>
      <c r="AU223" s="518"/>
      <c r="AV223" s="518"/>
      <c r="AX223" s="518"/>
      <c r="AY223" s="518"/>
    </row>
    <row r="224" spans="1:51" s="491" customFormat="1" ht="12" customHeight="1">
      <c r="A224" s="675">
        <v>68</v>
      </c>
      <c r="B224" s="678"/>
      <c r="C224" s="681"/>
      <c r="D224" s="684" t="s">
        <v>618</v>
      </c>
      <c r="E224" s="508"/>
      <c r="F224" s="687"/>
      <c r="G224" s="688"/>
      <c r="H224" s="509" t="s">
        <v>619</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693">
        <f t="shared" ref="AN224" si="260">IF(LEFT($AN$1,6)="共同生活援助",SUM(I225:AM225),SUM(I225:AM226))</f>
        <v>0</v>
      </c>
      <c r="AO224" s="665">
        <f>IF($AN$3="４週",AN224/4,AN224/(DAY(EOMONTH($I$21,0))/7))</f>
        <v>0</v>
      </c>
      <c r="AP224" s="668"/>
      <c r="AQ224" s="669"/>
      <c r="AR224" s="665" t="str">
        <f t="shared" ref="AR224" si="261">IF($AN$3="４週",AU225,AV225)</f>
        <v/>
      </c>
      <c r="AS224" s="665"/>
      <c r="AT224" s="674"/>
      <c r="AU224" s="511" t="s">
        <v>620</v>
      </c>
      <c r="AV224" s="511" t="s">
        <v>621</v>
      </c>
      <c r="AX224" s="511" t="s">
        <v>622</v>
      </c>
      <c r="AY224" s="511" t="s">
        <v>623</v>
      </c>
    </row>
    <row r="225" spans="1:51" s="491" customFormat="1" ht="12" customHeight="1">
      <c r="A225" s="676"/>
      <c r="B225" s="679"/>
      <c r="C225" s="682"/>
      <c r="D225" s="685"/>
      <c r="E225" s="512"/>
      <c r="F225" s="689"/>
      <c r="G225" s="690"/>
      <c r="H225" s="513" t="s">
        <v>624</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694"/>
      <c r="AO225" s="666"/>
      <c r="AP225" s="670"/>
      <c r="AQ225" s="671"/>
      <c r="AR225" s="666"/>
      <c r="AS225" s="666"/>
      <c r="AT225" s="674"/>
      <c r="AU225" s="515" t="str">
        <f t="shared" ref="AU225" si="262">IFERROR(IF($D224="□",($AO224/$AK$6),($AO224/$AK$8)),"")</f>
        <v/>
      </c>
      <c r="AV225" s="515" t="str">
        <f t="shared" ref="AV225" si="263">IFERROR(IF($D224="□",($AN224/$AO$6),($AN224/$AO$8)),"")</f>
        <v/>
      </c>
      <c r="AX225" s="515" t="s">
        <v>774</v>
      </c>
      <c r="AY225" s="515" t="s">
        <v>774</v>
      </c>
    </row>
    <row r="226" spans="1:51" s="491" customFormat="1" ht="12" customHeight="1">
      <c r="A226" s="677"/>
      <c r="B226" s="680"/>
      <c r="C226" s="683"/>
      <c r="D226" s="686"/>
      <c r="E226" s="512"/>
      <c r="F226" s="691"/>
      <c r="G226" s="692"/>
      <c r="H226" s="516" t="s">
        <v>625</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695"/>
      <c r="AO226" s="667"/>
      <c r="AP226" s="672"/>
      <c r="AQ226" s="673"/>
      <c r="AR226" s="667"/>
      <c r="AS226" s="667"/>
      <c r="AT226" s="674"/>
      <c r="AU226" s="518"/>
      <c r="AV226" s="518"/>
      <c r="AX226" s="518"/>
      <c r="AY226" s="518"/>
    </row>
    <row r="227" spans="1:51" s="491" customFormat="1" ht="12" customHeight="1">
      <c r="A227" s="675">
        <v>69</v>
      </c>
      <c r="B227" s="678"/>
      <c r="C227" s="696"/>
      <c r="D227" s="684" t="s">
        <v>618</v>
      </c>
      <c r="E227" s="508"/>
      <c r="F227" s="687"/>
      <c r="G227" s="688"/>
      <c r="H227" s="509" t="s">
        <v>619</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693">
        <f t="shared" ref="AN227" si="264">IF(LEFT($AN$1,6)="共同生活援助",SUM(I228:AM228),SUM(I228:AM229))</f>
        <v>0</v>
      </c>
      <c r="AO227" s="665">
        <f>IF($AN$3="４週",AN227/4,AN227/(DAY(EOMONTH($I$21,0))/7))</f>
        <v>0</v>
      </c>
      <c r="AP227" s="668"/>
      <c r="AQ227" s="669"/>
      <c r="AR227" s="665" t="str">
        <f t="shared" ref="AR227" si="265">IF($AN$3="４週",AU228,AV228)</f>
        <v/>
      </c>
      <c r="AS227" s="665"/>
      <c r="AT227" s="674"/>
      <c r="AU227" s="511" t="s">
        <v>620</v>
      </c>
      <c r="AV227" s="511" t="s">
        <v>621</v>
      </c>
      <c r="AX227" s="511" t="s">
        <v>622</v>
      </c>
      <c r="AY227" s="511" t="s">
        <v>623</v>
      </c>
    </row>
    <row r="228" spans="1:51" s="491" customFormat="1" ht="12" customHeight="1">
      <c r="A228" s="676"/>
      <c r="B228" s="679"/>
      <c r="C228" s="697"/>
      <c r="D228" s="685"/>
      <c r="E228" s="512"/>
      <c r="F228" s="689"/>
      <c r="G228" s="690"/>
      <c r="H228" s="513" t="s">
        <v>624</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694"/>
      <c r="AO228" s="666"/>
      <c r="AP228" s="670"/>
      <c r="AQ228" s="671"/>
      <c r="AR228" s="666"/>
      <c r="AS228" s="666"/>
      <c r="AT228" s="674"/>
      <c r="AU228" s="515" t="str">
        <f t="shared" ref="AU228" si="266">IFERROR(IF($D227="□",($AO227/$AK$6),($AO227/$AK$8)),"")</f>
        <v/>
      </c>
      <c r="AV228" s="515" t="str">
        <f t="shared" ref="AV228" si="267">IFERROR(IF($D227="□",($AN227/$AO$6),($AN227/$AO$8)),"")</f>
        <v/>
      </c>
      <c r="AX228" s="515" t="s">
        <v>774</v>
      </c>
      <c r="AY228" s="515" t="s">
        <v>774</v>
      </c>
    </row>
    <row r="229" spans="1:51" s="491" customFormat="1" ht="12" customHeight="1">
      <c r="A229" s="677"/>
      <c r="B229" s="680"/>
      <c r="C229" s="698"/>
      <c r="D229" s="686"/>
      <c r="E229" s="512"/>
      <c r="F229" s="691"/>
      <c r="G229" s="692"/>
      <c r="H229" s="516" t="s">
        <v>625</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695"/>
      <c r="AO229" s="667"/>
      <c r="AP229" s="672"/>
      <c r="AQ229" s="673"/>
      <c r="AR229" s="667"/>
      <c r="AS229" s="667"/>
      <c r="AT229" s="674"/>
      <c r="AU229" s="518"/>
      <c r="AV229" s="518"/>
      <c r="AX229" s="518"/>
      <c r="AY229" s="518"/>
    </row>
    <row r="230" spans="1:51" s="491" customFormat="1" ht="12" customHeight="1">
      <c r="A230" s="675">
        <v>70</v>
      </c>
      <c r="B230" s="678"/>
      <c r="C230" s="696"/>
      <c r="D230" s="684" t="s">
        <v>618</v>
      </c>
      <c r="E230" s="508"/>
      <c r="F230" s="687"/>
      <c r="G230" s="688"/>
      <c r="H230" s="509" t="s">
        <v>619</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693">
        <f t="shared" ref="AN230" si="268">IF(LEFT($AN$1,6)="共同生活援助",SUM(I231:AM231),SUM(I231:AM232))</f>
        <v>0</v>
      </c>
      <c r="AO230" s="665">
        <f>IF($AN$3="４週",AN230/4,AN230/(DAY(EOMONTH($I$21,0))/7))</f>
        <v>0</v>
      </c>
      <c r="AP230" s="668"/>
      <c r="AQ230" s="669"/>
      <c r="AR230" s="665" t="str">
        <f t="shared" ref="AR230" si="269">IF($AN$3="４週",AU231,AV231)</f>
        <v/>
      </c>
      <c r="AS230" s="665"/>
      <c r="AT230" s="674"/>
      <c r="AU230" s="511" t="s">
        <v>620</v>
      </c>
      <c r="AV230" s="511" t="s">
        <v>621</v>
      </c>
      <c r="AX230" s="511" t="s">
        <v>622</v>
      </c>
      <c r="AY230" s="511" t="s">
        <v>623</v>
      </c>
    </row>
    <row r="231" spans="1:51" s="491" customFormat="1" ht="12" customHeight="1">
      <c r="A231" s="676"/>
      <c r="B231" s="679"/>
      <c r="C231" s="697"/>
      <c r="D231" s="685"/>
      <c r="E231" s="512"/>
      <c r="F231" s="689"/>
      <c r="G231" s="690"/>
      <c r="H231" s="513" t="s">
        <v>624</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694"/>
      <c r="AO231" s="666"/>
      <c r="AP231" s="670"/>
      <c r="AQ231" s="671"/>
      <c r="AR231" s="666"/>
      <c r="AS231" s="666"/>
      <c r="AT231" s="674"/>
      <c r="AU231" s="515" t="str">
        <f t="shared" ref="AU231" si="270">IFERROR(IF($D230="□",($AO230/$AK$6),($AO230/$AK$8)),"")</f>
        <v/>
      </c>
      <c r="AV231" s="515" t="str">
        <f t="shared" ref="AV231" si="271">IFERROR(IF($D230="□",($AN230/$AO$6),($AN230/$AO$8)),"")</f>
        <v/>
      </c>
      <c r="AX231" s="515" t="s">
        <v>774</v>
      </c>
      <c r="AY231" s="515" t="s">
        <v>774</v>
      </c>
    </row>
    <row r="232" spans="1:51" s="491" customFormat="1" ht="12" customHeight="1">
      <c r="A232" s="677"/>
      <c r="B232" s="680"/>
      <c r="C232" s="698"/>
      <c r="D232" s="686"/>
      <c r="E232" s="512"/>
      <c r="F232" s="691"/>
      <c r="G232" s="692"/>
      <c r="H232" s="516" t="s">
        <v>625</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695"/>
      <c r="AO232" s="667"/>
      <c r="AP232" s="672"/>
      <c r="AQ232" s="673"/>
      <c r="AR232" s="667"/>
      <c r="AS232" s="667"/>
      <c r="AT232" s="674"/>
      <c r="AU232" s="518"/>
      <c r="AV232" s="518"/>
      <c r="AX232" s="518"/>
      <c r="AY232" s="518"/>
    </row>
    <row r="233" spans="1:51" s="491" customFormat="1" ht="12" customHeight="1">
      <c r="A233" s="675">
        <v>71</v>
      </c>
      <c r="B233" s="678"/>
      <c r="C233" s="696"/>
      <c r="D233" s="684" t="s">
        <v>618</v>
      </c>
      <c r="E233" s="508"/>
      <c r="F233" s="687"/>
      <c r="G233" s="688"/>
      <c r="H233" s="509" t="s">
        <v>619</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693">
        <f t="shared" ref="AN233" si="272">IF(LEFT($AN$1,6)="共同生活援助",SUM(I234:AM234),SUM(I234:AM235))</f>
        <v>0</v>
      </c>
      <c r="AO233" s="665">
        <f>IF($AN$3="４週",AN233/4,AN233/(DAY(EOMONTH($I$21,0))/7))</f>
        <v>0</v>
      </c>
      <c r="AP233" s="668"/>
      <c r="AQ233" s="669"/>
      <c r="AR233" s="665" t="str">
        <f t="shared" ref="AR233" si="273">IF($AN$3="４週",AU234,AV234)</f>
        <v/>
      </c>
      <c r="AS233" s="665"/>
      <c r="AT233" s="674"/>
      <c r="AU233" s="511" t="s">
        <v>620</v>
      </c>
      <c r="AV233" s="511" t="s">
        <v>621</v>
      </c>
      <c r="AX233" s="511" t="s">
        <v>622</v>
      </c>
      <c r="AY233" s="511" t="s">
        <v>623</v>
      </c>
    </row>
    <row r="234" spans="1:51" s="491" customFormat="1" ht="12" customHeight="1">
      <c r="A234" s="676"/>
      <c r="B234" s="679"/>
      <c r="C234" s="697"/>
      <c r="D234" s="685"/>
      <c r="E234" s="512"/>
      <c r="F234" s="689"/>
      <c r="G234" s="690"/>
      <c r="H234" s="513" t="s">
        <v>624</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694"/>
      <c r="AO234" s="666"/>
      <c r="AP234" s="670"/>
      <c r="AQ234" s="671"/>
      <c r="AR234" s="666"/>
      <c r="AS234" s="666"/>
      <c r="AT234" s="674"/>
      <c r="AU234" s="515" t="str">
        <f t="shared" ref="AU234" si="274">IFERROR(IF($D233="□",($AO233/$AK$6),($AO233/$AK$8)),"")</f>
        <v/>
      </c>
      <c r="AV234" s="515" t="str">
        <f t="shared" ref="AV234" si="275">IFERROR(IF($D233="□",($AN233/$AO$6),($AN233/$AO$8)),"")</f>
        <v/>
      </c>
      <c r="AX234" s="515" t="s">
        <v>774</v>
      </c>
      <c r="AY234" s="515" t="s">
        <v>774</v>
      </c>
    </row>
    <row r="235" spans="1:51" s="491" customFormat="1" ht="12" customHeight="1">
      <c r="A235" s="677"/>
      <c r="B235" s="680"/>
      <c r="C235" s="698"/>
      <c r="D235" s="686"/>
      <c r="E235" s="512"/>
      <c r="F235" s="691"/>
      <c r="G235" s="692"/>
      <c r="H235" s="516" t="s">
        <v>625</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695"/>
      <c r="AO235" s="667"/>
      <c r="AP235" s="672"/>
      <c r="AQ235" s="673"/>
      <c r="AR235" s="667"/>
      <c r="AS235" s="667"/>
      <c r="AT235" s="674"/>
      <c r="AU235" s="518"/>
      <c r="AV235" s="518"/>
      <c r="AX235" s="518"/>
      <c r="AY235" s="518"/>
    </row>
    <row r="236" spans="1:51" s="491" customFormat="1" ht="12" customHeight="1">
      <c r="A236" s="675">
        <v>72</v>
      </c>
      <c r="B236" s="678"/>
      <c r="C236" s="696"/>
      <c r="D236" s="684" t="s">
        <v>618</v>
      </c>
      <c r="E236" s="508"/>
      <c r="F236" s="687"/>
      <c r="G236" s="688"/>
      <c r="H236" s="509" t="s">
        <v>619</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693">
        <f t="shared" ref="AN236" si="276">IF(LEFT($AN$1,6)="共同生活援助",SUM(I237:AM237),SUM(I237:AM238))</f>
        <v>0</v>
      </c>
      <c r="AO236" s="665">
        <f>IF($AN$3="４週",AN236/4,AN236/(DAY(EOMONTH($I$21,0))/7))</f>
        <v>0</v>
      </c>
      <c r="AP236" s="668"/>
      <c r="AQ236" s="669"/>
      <c r="AR236" s="665" t="str">
        <f t="shared" ref="AR236" si="277">IF($AN$3="４週",AU237,AV237)</f>
        <v/>
      </c>
      <c r="AS236" s="665"/>
      <c r="AT236" s="674"/>
      <c r="AU236" s="511" t="s">
        <v>620</v>
      </c>
      <c r="AV236" s="511" t="s">
        <v>621</v>
      </c>
      <c r="AX236" s="511" t="s">
        <v>622</v>
      </c>
      <c r="AY236" s="511" t="s">
        <v>623</v>
      </c>
    </row>
    <row r="237" spans="1:51" s="491" customFormat="1" ht="12" customHeight="1">
      <c r="A237" s="676"/>
      <c r="B237" s="679"/>
      <c r="C237" s="697"/>
      <c r="D237" s="685"/>
      <c r="E237" s="512"/>
      <c r="F237" s="689"/>
      <c r="G237" s="690"/>
      <c r="H237" s="513" t="s">
        <v>624</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694"/>
      <c r="AO237" s="666"/>
      <c r="AP237" s="670"/>
      <c r="AQ237" s="671"/>
      <c r="AR237" s="666"/>
      <c r="AS237" s="666"/>
      <c r="AT237" s="674"/>
      <c r="AU237" s="515" t="str">
        <f>IFERROR(IF($D236="□",($AO236/$AK$6),($AO236/$AK$8)),"")</f>
        <v/>
      </c>
      <c r="AV237" s="515" t="str">
        <f>IFERROR(IF($D236="□",($AN236/$AO$6),($AN236/$AO$8)),"")</f>
        <v/>
      </c>
      <c r="AX237" s="515" t="s">
        <v>774</v>
      </c>
      <c r="AY237" s="515" t="s">
        <v>774</v>
      </c>
    </row>
    <row r="238" spans="1:51" s="491" customFormat="1" ht="12" customHeight="1">
      <c r="A238" s="677"/>
      <c r="B238" s="680"/>
      <c r="C238" s="698"/>
      <c r="D238" s="686"/>
      <c r="E238" s="512"/>
      <c r="F238" s="691"/>
      <c r="G238" s="692"/>
      <c r="H238" s="516" t="s">
        <v>625</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695"/>
      <c r="AO238" s="667"/>
      <c r="AP238" s="672"/>
      <c r="AQ238" s="673"/>
      <c r="AR238" s="667"/>
      <c r="AS238" s="667"/>
      <c r="AT238" s="674"/>
      <c r="AU238" s="518"/>
      <c r="AV238" s="518"/>
      <c r="AX238" s="518"/>
      <c r="AY238" s="518"/>
    </row>
    <row r="239" spans="1:51" s="491" customFormat="1" ht="12" customHeight="1">
      <c r="A239" s="675">
        <v>73</v>
      </c>
      <c r="B239" s="678"/>
      <c r="C239" s="696"/>
      <c r="D239" s="684" t="s">
        <v>618</v>
      </c>
      <c r="E239" s="508"/>
      <c r="F239" s="687"/>
      <c r="G239" s="688"/>
      <c r="H239" s="509" t="s">
        <v>619</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693">
        <f t="shared" ref="AN239" si="278">IF(LEFT($AN$1,6)="共同生活援助",SUM(I240:AM240),SUM(I240:AM241))</f>
        <v>0</v>
      </c>
      <c r="AO239" s="665">
        <f>IF($AN$3="４週",AN239/4,AN239/(DAY(EOMONTH($I$21,0))/7))</f>
        <v>0</v>
      </c>
      <c r="AP239" s="668"/>
      <c r="AQ239" s="669"/>
      <c r="AR239" s="665" t="str">
        <f t="shared" ref="AR239" si="279">IF($AN$3="４週",AU240,AV240)</f>
        <v/>
      </c>
      <c r="AS239" s="665"/>
      <c r="AT239" s="674"/>
      <c r="AU239" s="511" t="s">
        <v>620</v>
      </c>
      <c r="AV239" s="511" t="s">
        <v>621</v>
      </c>
      <c r="AX239" s="511" t="s">
        <v>622</v>
      </c>
      <c r="AY239" s="511" t="s">
        <v>623</v>
      </c>
    </row>
    <row r="240" spans="1:51" s="491" customFormat="1" ht="12" customHeight="1">
      <c r="A240" s="676"/>
      <c r="B240" s="679"/>
      <c r="C240" s="697"/>
      <c r="D240" s="685"/>
      <c r="E240" s="512"/>
      <c r="F240" s="689"/>
      <c r="G240" s="690"/>
      <c r="H240" s="513" t="s">
        <v>624</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694"/>
      <c r="AO240" s="666"/>
      <c r="AP240" s="670"/>
      <c r="AQ240" s="671"/>
      <c r="AR240" s="666"/>
      <c r="AS240" s="666"/>
      <c r="AT240" s="674"/>
      <c r="AU240" s="515" t="str">
        <f t="shared" ref="AU240" si="280">IFERROR(IF($D239="□",($AO239/$AK$6),($AO239/$AK$8)),"")</f>
        <v/>
      </c>
      <c r="AV240" s="515" t="str">
        <f t="shared" ref="AV240" si="281">IFERROR(IF($D239="□",($AN239/$AO$6),($AN239/$AO$8)),"")</f>
        <v/>
      </c>
      <c r="AX240" s="515" t="s">
        <v>774</v>
      </c>
      <c r="AY240" s="515" t="s">
        <v>774</v>
      </c>
    </row>
    <row r="241" spans="1:51" s="491" customFormat="1" ht="12" customHeight="1">
      <c r="A241" s="677"/>
      <c r="B241" s="680"/>
      <c r="C241" s="698"/>
      <c r="D241" s="686"/>
      <c r="E241" s="512"/>
      <c r="F241" s="691"/>
      <c r="G241" s="692"/>
      <c r="H241" s="516" t="s">
        <v>625</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695"/>
      <c r="AO241" s="667"/>
      <c r="AP241" s="672"/>
      <c r="AQ241" s="673"/>
      <c r="AR241" s="667"/>
      <c r="AS241" s="667"/>
      <c r="AT241" s="674"/>
      <c r="AU241" s="518"/>
      <c r="AV241" s="518"/>
      <c r="AX241" s="518"/>
      <c r="AY241" s="518"/>
    </row>
    <row r="242" spans="1:51" s="491" customFormat="1" ht="12" customHeight="1">
      <c r="A242" s="675">
        <v>74</v>
      </c>
      <c r="B242" s="678"/>
      <c r="C242" s="696"/>
      <c r="D242" s="684" t="s">
        <v>618</v>
      </c>
      <c r="E242" s="508"/>
      <c r="F242" s="687"/>
      <c r="G242" s="688"/>
      <c r="H242" s="509" t="s">
        <v>619</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693">
        <f t="shared" ref="AN242" si="282">IF(LEFT($AN$1,6)="共同生活援助",SUM(I243:AM243),SUM(I243:AM244))</f>
        <v>0</v>
      </c>
      <c r="AO242" s="665">
        <f>IF($AN$3="４週",AN242/4,AN242/(DAY(EOMONTH($I$21,0))/7))</f>
        <v>0</v>
      </c>
      <c r="AP242" s="668"/>
      <c r="AQ242" s="669"/>
      <c r="AR242" s="665" t="str">
        <f t="shared" ref="AR242" si="283">IF($AN$3="４週",AU243,AV243)</f>
        <v/>
      </c>
      <c r="AS242" s="665"/>
      <c r="AT242" s="674"/>
      <c r="AU242" s="511" t="s">
        <v>620</v>
      </c>
      <c r="AV242" s="511" t="s">
        <v>621</v>
      </c>
      <c r="AX242" s="511" t="s">
        <v>622</v>
      </c>
      <c r="AY242" s="511" t="s">
        <v>623</v>
      </c>
    </row>
    <row r="243" spans="1:51" s="491" customFormat="1" ht="12" customHeight="1">
      <c r="A243" s="676"/>
      <c r="B243" s="679"/>
      <c r="C243" s="697"/>
      <c r="D243" s="685"/>
      <c r="E243" s="512"/>
      <c r="F243" s="689"/>
      <c r="G243" s="690"/>
      <c r="H243" s="513" t="s">
        <v>624</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694"/>
      <c r="AO243" s="666"/>
      <c r="AP243" s="670"/>
      <c r="AQ243" s="671"/>
      <c r="AR243" s="666"/>
      <c r="AS243" s="666"/>
      <c r="AT243" s="674"/>
      <c r="AU243" s="515" t="str">
        <f t="shared" ref="AU243" si="284">IFERROR(IF($D242="□",($AO242/$AK$6),($AO242/$AK$8)),"")</f>
        <v/>
      </c>
      <c r="AV243" s="515" t="str">
        <f t="shared" ref="AV243" si="285">IFERROR(IF($D242="□",($AN242/$AO$6),($AN242/$AO$8)),"")</f>
        <v/>
      </c>
      <c r="AX243" s="515" t="s">
        <v>774</v>
      </c>
      <c r="AY243" s="515" t="s">
        <v>774</v>
      </c>
    </row>
    <row r="244" spans="1:51" s="491" customFormat="1" ht="12" customHeight="1">
      <c r="A244" s="677"/>
      <c r="B244" s="680"/>
      <c r="C244" s="698"/>
      <c r="D244" s="686"/>
      <c r="E244" s="512"/>
      <c r="F244" s="691"/>
      <c r="G244" s="692"/>
      <c r="H244" s="516" t="s">
        <v>625</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695"/>
      <c r="AO244" s="667"/>
      <c r="AP244" s="672"/>
      <c r="AQ244" s="673"/>
      <c r="AR244" s="667"/>
      <c r="AS244" s="667"/>
      <c r="AT244" s="674"/>
      <c r="AU244" s="518"/>
      <c r="AV244" s="518"/>
      <c r="AX244" s="518"/>
      <c r="AY244" s="518"/>
    </row>
    <row r="245" spans="1:51" s="491" customFormat="1" ht="12" customHeight="1">
      <c r="A245" s="675">
        <v>75</v>
      </c>
      <c r="B245" s="678"/>
      <c r="C245" s="696"/>
      <c r="D245" s="684" t="s">
        <v>618</v>
      </c>
      <c r="E245" s="508"/>
      <c r="F245" s="687"/>
      <c r="G245" s="688"/>
      <c r="H245" s="509" t="s">
        <v>619</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693">
        <f t="shared" ref="AN245" si="286">IF(LEFT($AN$1,6)="共同生活援助",SUM(I246:AM246),SUM(I246:AM247))</f>
        <v>0</v>
      </c>
      <c r="AO245" s="665">
        <f>IF($AN$3="４週",AN245/4,AN245/(DAY(EOMONTH($I$21,0))/7))</f>
        <v>0</v>
      </c>
      <c r="AP245" s="668"/>
      <c r="AQ245" s="669"/>
      <c r="AR245" s="665" t="str">
        <f t="shared" ref="AR245" si="287">IF($AN$3="４週",AU246,AV246)</f>
        <v/>
      </c>
      <c r="AS245" s="665"/>
      <c r="AT245" s="674"/>
      <c r="AU245" s="511" t="s">
        <v>620</v>
      </c>
      <c r="AV245" s="511" t="s">
        <v>621</v>
      </c>
      <c r="AX245" s="511" t="s">
        <v>622</v>
      </c>
      <c r="AY245" s="511" t="s">
        <v>623</v>
      </c>
    </row>
    <row r="246" spans="1:51" s="491" customFormat="1" ht="12" customHeight="1">
      <c r="A246" s="676"/>
      <c r="B246" s="679"/>
      <c r="C246" s="697"/>
      <c r="D246" s="685"/>
      <c r="E246" s="512"/>
      <c r="F246" s="689"/>
      <c r="G246" s="690"/>
      <c r="H246" s="513" t="s">
        <v>624</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694"/>
      <c r="AO246" s="666"/>
      <c r="AP246" s="670"/>
      <c r="AQ246" s="671"/>
      <c r="AR246" s="666"/>
      <c r="AS246" s="666"/>
      <c r="AT246" s="674"/>
      <c r="AU246" s="515" t="str">
        <f t="shared" ref="AU246" si="288">IFERROR(IF($D245="□",($AO245/$AK$6),($AO245/$AK$8)),"")</f>
        <v/>
      </c>
      <c r="AV246" s="515" t="str">
        <f t="shared" ref="AV246" si="289">IFERROR(IF($D245="□",($AN245/$AO$6),($AN245/$AO$8)),"")</f>
        <v/>
      </c>
      <c r="AX246" s="515" t="s">
        <v>774</v>
      </c>
      <c r="AY246" s="515" t="s">
        <v>774</v>
      </c>
    </row>
    <row r="247" spans="1:51" s="491" customFormat="1" ht="12" customHeight="1">
      <c r="A247" s="677"/>
      <c r="B247" s="680"/>
      <c r="C247" s="698"/>
      <c r="D247" s="686"/>
      <c r="E247" s="512"/>
      <c r="F247" s="691"/>
      <c r="G247" s="692"/>
      <c r="H247" s="516" t="s">
        <v>625</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695"/>
      <c r="AO247" s="667"/>
      <c r="AP247" s="672"/>
      <c r="AQ247" s="673"/>
      <c r="AR247" s="667"/>
      <c r="AS247" s="667"/>
      <c r="AT247" s="674"/>
      <c r="AU247" s="518"/>
      <c r="AV247" s="518"/>
      <c r="AX247" s="518"/>
      <c r="AY247" s="518"/>
    </row>
    <row r="248" spans="1:51" s="491" customFormat="1" ht="12" customHeight="1">
      <c r="A248" s="675">
        <v>76</v>
      </c>
      <c r="B248" s="678"/>
      <c r="C248" s="696"/>
      <c r="D248" s="684" t="s">
        <v>618</v>
      </c>
      <c r="E248" s="508"/>
      <c r="F248" s="687"/>
      <c r="G248" s="688"/>
      <c r="H248" s="509" t="s">
        <v>619</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693">
        <f t="shared" ref="AN248" si="290">IF(LEFT($AN$1,6)="共同生活援助",SUM(I249:AM249),SUM(I249:AM250))</f>
        <v>0</v>
      </c>
      <c r="AO248" s="665">
        <f>IF($AN$3="４週",AN248/4,AN248/(DAY(EOMONTH($I$21,0))/7))</f>
        <v>0</v>
      </c>
      <c r="AP248" s="668"/>
      <c r="AQ248" s="669"/>
      <c r="AR248" s="665" t="str">
        <f t="shared" ref="AR248" si="291">IF($AN$3="４週",AU249,AV249)</f>
        <v/>
      </c>
      <c r="AS248" s="665"/>
      <c r="AT248" s="674"/>
      <c r="AU248" s="511" t="s">
        <v>620</v>
      </c>
      <c r="AV248" s="511" t="s">
        <v>621</v>
      </c>
      <c r="AX248" s="511" t="s">
        <v>622</v>
      </c>
      <c r="AY248" s="511" t="s">
        <v>623</v>
      </c>
    </row>
    <row r="249" spans="1:51" s="491" customFormat="1" ht="12" customHeight="1">
      <c r="A249" s="676"/>
      <c r="B249" s="679"/>
      <c r="C249" s="697"/>
      <c r="D249" s="685"/>
      <c r="E249" s="512"/>
      <c r="F249" s="689"/>
      <c r="G249" s="690"/>
      <c r="H249" s="513" t="s">
        <v>624</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694"/>
      <c r="AO249" s="666"/>
      <c r="AP249" s="670"/>
      <c r="AQ249" s="671"/>
      <c r="AR249" s="666"/>
      <c r="AS249" s="666"/>
      <c r="AT249" s="674"/>
      <c r="AU249" s="515" t="str">
        <f t="shared" ref="AU249" si="292">IFERROR(IF($D248="□",($AO248/$AK$6),($AO248/$AK$8)),"")</f>
        <v/>
      </c>
      <c r="AV249" s="515" t="str">
        <f t="shared" ref="AV249" si="293">IFERROR(IF($D248="□",($AN248/$AO$6),($AN248/$AO$8)),"")</f>
        <v/>
      </c>
      <c r="AX249" s="515" t="s">
        <v>774</v>
      </c>
      <c r="AY249" s="515" t="s">
        <v>774</v>
      </c>
    </row>
    <row r="250" spans="1:51" s="491" customFormat="1" ht="12" customHeight="1">
      <c r="A250" s="677"/>
      <c r="B250" s="680"/>
      <c r="C250" s="698"/>
      <c r="D250" s="686"/>
      <c r="E250" s="512"/>
      <c r="F250" s="691"/>
      <c r="G250" s="692"/>
      <c r="H250" s="516" t="s">
        <v>625</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695"/>
      <c r="AO250" s="667"/>
      <c r="AP250" s="672"/>
      <c r="AQ250" s="673"/>
      <c r="AR250" s="667"/>
      <c r="AS250" s="667"/>
      <c r="AT250" s="674"/>
      <c r="AU250" s="518"/>
      <c r="AV250" s="518"/>
      <c r="AX250" s="518"/>
      <c r="AY250" s="518"/>
    </row>
    <row r="251" spans="1:51" s="491" customFormat="1" ht="12" customHeight="1">
      <c r="A251" s="675">
        <v>77</v>
      </c>
      <c r="B251" s="678"/>
      <c r="C251" s="696"/>
      <c r="D251" s="684" t="s">
        <v>618</v>
      </c>
      <c r="E251" s="508"/>
      <c r="F251" s="687"/>
      <c r="G251" s="688"/>
      <c r="H251" s="509" t="s">
        <v>619</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693">
        <f t="shared" ref="AN251" si="294">IF(LEFT($AN$1,6)="共同生活援助",SUM(I252:AM252),SUM(I252:AM253))</f>
        <v>0</v>
      </c>
      <c r="AO251" s="665">
        <f>IF($AN$3="４週",AN251/4,AN251/(DAY(EOMONTH($I$21,0))/7))</f>
        <v>0</v>
      </c>
      <c r="AP251" s="668"/>
      <c r="AQ251" s="669"/>
      <c r="AR251" s="665" t="str">
        <f t="shared" ref="AR251" si="295">IF($AN$3="４週",AU252,AV252)</f>
        <v/>
      </c>
      <c r="AS251" s="665"/>
      <c r="AT251" s="674"/>
      <c r="AU251" s="511" t="s">
        <v>620</v>
      </c>
      <c r="AV251" s="511" t="s">
        <v>621</v>
      </c>
      <c r="AX251" s="511" t="s">
        <v>622</v>
      </c>
      <c r="AY251" s="511" t="s">
        <v>623</v>
      </c>
    </row>
    <row r="252" spans="1:51" s="491" customFormat="1" ht="12" customHeight="1">
      <c r="A252" s="676"/>
      <c r="B252" s="679"/>
      <c r="C252" s="697"/>
      <c r="D252" s="685"/>
      <c r="E252" s="512"/>
      <c r="F252" s="689"/>
      <c r="G252" s="690"/>
      <c r="H252" s="513" t="s">
        <v>624</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694"/>
      <c r="AO252" s="666"/>
      <c r="AP252" s="670"/>
      <c r="AQ252" s="671"/>
      <c r="AR252" s="666"/>
      <c r="AS252" s="666"/>
      <c r="AT252" s="674"/>
      <c r="AU252" s="515" t="str">
        <f t="shared" ref="AU252" si="296">IFERROR(IF($D251="□",($AO251/$AK$6),($AO251/$AK$8)),"")</f>
        <v/>
      </c>
      <c r="AV252" s="515" t="str">
        <f t="shared" ref="AV252" si="297">IFERROR(IF($D251="□",($AN251/$AO$6),($AN251/$AO$8)),"")</f>
        <v/>
      </c>
      <c r="AX252" s="515" t="s">
        <v>774</v>
      </c>
      <c r="AY252" s="515" t="s">
        <v>774</v>
      </c>
    </row>
    <row r="253" spans="1:51" s="491" customFormat="1" ht="12" customHeight="1">
      <c r="A253" s="677"/>
      <c r="B253" s="680"/>
      <c r="C253" s="698"/>
      <c r="D253" s="686"/>
      <c r="E253" s="512"/>
      <c r="F253" s="691"/>
      <c r="G253" s="692"/>
      <c r="H253" s="516" t="s">
        <v>625</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695"/>
      <c r="AO253" s="667"/>
      <c r="AP253" s="672"/>
      <c r="AQ253" s="673"/>
      <c r="AR253" s="667"/>
      <c r="AS253" s="667"/>
      <c r="AT253" s="674"/>
      <c r="AU253" s="518"/>
      <c r="AV253" s="518"/>
      <c r="AX253" s="518"/>
      <c r="AY253" s="518"/>
    </row>
    <row r="254" spans="1:51" s="491" customFormat="1" ht="12" customHeight="1">
      <c r="A254" s="675">
        <v>78</v>
      </c>
      <c r="B254" s="678"/>
      <c r="C254" s="696"/>
      <c r="D254" s="684" t="s">
        <v>618</v>
      </c>
      <c r="E254" s="508"/>
      <c r="F254" s="687"/>
      <c r="G254" s="688"/>
      <c r="H254" s="509" t="s">
        <v>619</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693">
        <f t="shared" ref="AN254" si="298">IF(LEFT($AN$1,6)="共同生活援助",SUM(I255:AM255),SUM(I255:AM256))</f>
        <v>0</v>
      </c>
      <c r="AO254" s="665">
        <f>IF($AN$3="４週",AN254/4,AN254/(DAY(EOMONTH($I$21,0))/7))</f>
        <v>0</v>
      </c>
      <c r="AP254" s="668"/>
      <c r="AQ254" s="669"/>
      <c r="AR254" s="665" t="str">
        <f t="shared" ref="AR254" si="299">IF($AN$3="４週",AU255,AV255)</f>
        <v/>
      </c>
      <c r="AS254" s="665"/>
      <c r="AT254" s="674"/>
      <c r="AU254" s="511" t="s">
        <v>620</v>
      </c>
      <c r="AV254" s="511" t="s">
        <v>621</v>
      </c>
      <c r="AX254" s="511" t="s">
        <v>622</v>
      </c>
      <c r="AY254" s="511" t="s">
        <v>623</v>
      </c>
    </row>
    <row r="255" spans="1:51" s="491" customFormat="1" ht="12" customHeight="1">
      <c r="A255" s="676"/>
      <c r="B255" s="679"/>
      <c r="C255" s="697"/>
      <c r="D255" s="685"/>
      <c r="E255" s="512"/>
      <c r="F255" s="689"/>
      <c r="G255" s="690"/>
      <c r="H255" s="513" t="s">
        <v>624</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694"/>
      <c r="AO255" s="666"/>
      <c r="AP255" s="670"/>
      <c r="AQ255" s="671"/>
      <c r="AR255" s="666"/>
      <c r="AS255" s="666"/>
      <c r="AT255" s="674"/>
      <c r="AU255" s="515" t="str">
        <f t="shared" ref="AU255" si="300">IFERROR(IF($D254="□",($AO254/$AK$6),($AO254/$AK$8)),"")</f>
        <v/>
      </c>
      <c r="AV255" s="515" t="str">
        <f t="shared" ref="AV255" si="301">IFERROR(IF($D254="□",($AN254/$AO$6),($AN254/$AO$8)),"")</f>
        <v/>
      </c>
      <c r="AX255" s="515" t="s">
        <v>774</v>
      </c>
      <c r="AY255" s="515" t="s">
        <v>774</v>
      </c>
    </row>
    <row r="256" spans="1:51" s="491" customFormat="1" ht="12" customHeight="1">
      <c r="A256" s="677"/>
      <c r="B256" s="680"/>
      <c r="C256" s="698"/>
      <c r="D256" s="686"/>
      <c r="E256" s="512"/>
      <c r="F256" s="691"/>
      <c r="G256" s="692"/>
      <c r="H256" s="516" t="s">
        <v>625</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695"/>
      <c r="AO256" s="667"/>
      <c r="AP256" s="672"/>
      <c r="AQ256" s="673"/>
      <c r="AR256" s="667"/>
      <c r="AS256" s="667"/>
      <c r="AT256" s="674"/>
      <c r="AU256" s="518"/>
      <c r="AV256" s="518"/>
      <c r="AX256" s="518"/>
      <c r="AY256" s="518"/>
    </row>
    <row r="257" spans="1:51" s="491" customFormat="1" ht="12" customHeight="1">
      <c r="A257" s="675">
        <v>79</v>
      </c>
      <c r="B257" s="678"/>
      <c r="C257" s="696"/>
      <c r="D257" s="684" t="s">
        <v>618</v>
      </c>
      <c r="E257" s="508"/>
      <c r="F257" s="687"/>
      <c r="G257" s="688"/>
      <c r="H257" s="509" t="s">
        <v>619</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693">
        <f t="shared" ref="AN257" si="302">IF(LEFT($AN$1,6)="共同生活援助",SUM(I258:AM258),SUM(I258:AM259))</f>
        <v>0</v>
      </c>
      <c r="AO257" s="665">
        <f>IF($AN$3="４週",AN257/4,AN257/(DAY(EOMONTH($I$21,0))/7))</f>
        <v>0</v>
      </c>
      <c r="AP257" s="668"/>
      <c r="AQ257" s="669"/>
      <c r="AR257" s="665" t="str">
        <f t="shared" ref="AR257" si="303">IF($AN$3="４週",AU258,AV258)</f>
        <v/>
      </c>
      <c r="AS257" s="665"/>
      <c r="AT257" s="674"/>
      <c r="AU257" s="511" t="s">
        <v>620</v>
      </c>
      <c r="AV257" s="511" t="s">
        <v>621</v>
      </c>
      <c r="AX257" s="511" t="s">
        <v>622</v>
      </c>
      <c r="AY257" s="511" t="s">
        <v>623</v>
      </c>
    </row>
    <row r="258" spans="1:51" s="491" customFormat="1" ht="12" customHeight="1">
      <c r="A258" s="676"/>
      <c r="B258" s="679"/>
      <c r="C258" s="697"/>
      <c r="D258" s="685"/>
      <c r="E258" s="512"/>
      <c r="F258" s="689"/>
      <c r="G258" s="690"/>
      <c r="H258" s="513" t="s">
        <v>624</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694"/>
      <c r="AO258" s="666"/>
      <c r="AP258" s="670"/>
      <c r="AQ258" s="671"/>
      <c r="AR258" s="666"/>
      <c r="AS258" s="666"/>
      <c r="AT258" s="674"/>
      <c r="AU258" s="515" t="str">
        <f t="shared" ref="AU258" si="304">IFERROR(IF($D257="□",($AO257/$AK$6),($AO257/$AK$8)),"")</f>
        <v/>
      </c>
      <c r="AV258" s="515" t="str">
        <f t="shared" ref="AV258" si="305">IFERROR(IF($D257="□",($AN257/$AO$6),($AN257/$AO$8)),"")</f>
        <v/>
      </c>
      <c r="AX258" s="515" t="s">
        <v>774</v>
      </c>
      <c r="AY258" s="515" t="s">
        <v>774</v>
      </c>
    </row>
    <row r="259" spans="1:51" s="491" customFormat="1" ht="12" customHeight="1">
      <c r="A259" s="677"/>
      <c r="B259" s="680"/>
      <c r="C259" s="698"/>
      <c r="D259" s="686"/>
      <c r="E259" s="512"/>
      <c r="F259" s="691"/>
      <c r="G259" s="692"/>
      <c r="H259" s="516" t="s">
        <v>625</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695"/>
      <c r="AO259" s="667"/>
      <c r="AP259" s="672"/>
      <c r="AQ259" s="673"/>
      <c r="AR259" s="667"/>
      <c r="AS259" s="667"/>
      <c r="AT259" s="674"/>
      <c r="AU259" s="518"/>
      <c r="AV259" s="518"/>
      <c r="AX259" s="518"/>
      <c r="AY259" s="518"/>
    </row>
    <row r="260" spans="1:51" s="491" customFormat="1" ht="12" customHeight="1">
      <c r="A260" s="675">
        <v>80</v>
      </c>
      <c r="B260" s="678"/>
      <c r="C260" s="696"/>
      <c r="D260" s="684" t="s">
        <v>618</v>
      </c>
      <c r="E260" s="508"/>
      <c r="F260" s="687"/>
      <c r="G260" s="688"/>
      <c r="H260" s="509" t="s">
        <v>619</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693">
        <f t="shared" ref="AN260" si="306">IF(LEFT($AN$1,6)="共同生活援助",SUM(I261:AM261),SUM(I261:AM262))</f>
        <v>0</v>
      </c>
      <c r="AO260" s="665">
        <f>IF($AN$3="４週",AN260/4,AN260/(DAY(EOMONTH($I$21,0))/7))</f>
        <v>0</v>
      </c>
      <c r="AP260" s="668"/>
      <c r="AQ260" s="669"/>
      <c r="AR260" s="665" t="str">
        <f t="shared" ref="AR260" si="307">IF($AN$3="４週",AU261,AV261)</f>
        <v/>
      </c>
      <c r="AS260" s="665"/>
      <c r="AT260" s="674"/>
      <c r="AU260" s="511" t="s">
        <v>620</v>
      </c>
      <c r="AV260" s="511" t="s">
        <v>621</v>
      </c>
      <c r="AX260" s="511" t="s">
        <v>622</v>
      </c>
      <c r="AY260" s="511" t="s">
        <v>623</v>
      </c>
    </row>
    <row r="261" spans="1:51" s="491" customFormat="1" ht="12" customHeight="1">
      <c r="A261" s="676"/>
      <c r="B261" s="679"/>
      <c r="C261" s="697"/>
      <c r="D261" s="685"/>
      <c r="E261" s="512"/>
      <c r="F261" s="689"/>
      <c r="G261" s="690"/>
      <c r="H261" s="513" t="s">
        <v>624</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694"/>
      <c r="AO261" s="666"/>
      <c r="AP261" s="670"/>
      <c r="AQ261" s="671"/>
      <c r="AR261" s="666"/>
      <c r="AS261" s="666"/>
      <c r="AT261" s="674"/>
      <c r="AU261" s="515" t="str">
        <f t="shared" ref="AU261" si="308">IFERROR(IF($D260="□",($AO260/$AK$6),($AO260/$AK$8)),"")</f>
        <v/>
      </c>
      <c r="AV261" s="515" t="str">
        <f t="shared" ref="AV261" si="309">IFERROR(IF($D260="□",($AN260/$AO$6),($AN260/$AO$8)),"")</f>
        <v/>
      </c>
      <c r="AX261" s="515" t="s">
        <v>774</v>
      </c>
      <c r="AY261" s="515" t="s">
        <v>774</v>
      </c>
    </row>
    <row r="262" spans="1:51" s="491" customFormat="1" ht="12" customHeight="1">
      <c r="A262" s="677"/>
      <c r="B262" s="680"/>
      <c r="C262" s="698"/>
      <c r="D262" s="686"/>
      <c r="E262" s="512"/>
      <c r="F262" s="691"/>
      <c r="G262" s="692"/>
      <c r="H262" s="516" t="s">
        <v>625</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695"/>
      <c r="AO262" s="667"/>
      <c r="AP262" s="672"/>
      <c r="AQ262" s="673"/>
      <c r="AR262" s="667"/>
      <c r="AS262" s="667"/>
      <c r="AT262" s="674"/>
      <c r="AU262" s="518"/>
      <c r="AV262" s="518"/>
      <c r="AX262" s="518"/>
      <c r="AY262" s="518"/>
    </row>
    <row r="263" spans="1:51" s="491" customFormat="1" ht="12" customHeight="1">
      <c r="A263" s="675">
        <v>81</v>
      </c>
      <c r="B263" s="678"/>
      <c r="C263" s="696"/>
      <c r="D263" s="684" t="s">
        <v>618</v>
      </c>
      <c r="E263" s="508"/>
      <c r="F263" s="687"/>
      <c r="G263" s="688"/>
      <c r="H263" s="509" t="s">
        <v>619</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693">
        <f t="shared" ref="AN263" si="310">IF(LEFT($AN$1,6)="共同生活援助",SUM(I264:AM264),SUM(I264:AM265))</f>
        <v>0</v>
      </c>
      <c r="AO263" s="665">
        <f>IF($AN$3="４週",AN263/4,AN263/(DAY(EOMONTH($I$21,0))/7))</f>
        <v>0</v>
      </c>
      <c r="AP263" s="668"/>
      <c r="AQ263" s="669"/>
      <c r="AR263" s="665" t="str">
        <f t="shared" ref="AR263" si="311">IF($AN$3="４週",AU264,AV264)</f>
        <v/>
      </c>
      <c r="AS263" s="665"/>
      <c r="AT263" s="674"/>
      <c r="AU263" s="511" t="s">
        <v>620</v>
      </c>
      <c r="AV263" s="511" t="s">
        <v>621</v>
      </c>
      <c r="AX263" s="511" t="s">
        <v>622</v>
      </c>
      <c r="AY263" s="511" t="s">
        <v>623</v>
      </c>
    </row>
    <row r="264" spans="1:51" s="491" customFormat="1" ht="12" customHeight="1">
      <c r="A264" s="676"/>
      <c r="B264" s="679"/>
      <c r="C264" s="697"/>
      <c r="D264" s="685"/>
      <c r="E264" s="512"/>
      <c r="F264" s="689"/>
      <c r="G264" s="690"/>
      <c r="H264" s="513" t="s">
        <v>624</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694"/>
      <c r="AO264" s="666"/>
      <c r="AP264" s="670"/>
      <c r="AQ264" s="671"/>
      <c r="AR264" s="666"/>
      <c r="AS264" s="666"/>
      <c r="AT264" s="674"/>
      <c r="AU264" s="515" t="str">
        <f t="shared" ref="AU264" si="312">IFERROR(IF($D263="□",($AO263/$AK$6),($AO263/$AK$8)),"")</f>
        <v/>
      </c>
      <c r="AV264" s="515" t="str">
        <f t="shared" ref="AV264" si="313">IFERROR(IF($D263="□",($AN263/$AO$6),($AN263/$AO$8)),"")</f>
        <v/>
      </c>
      <c r="AX264" s="515" t="s">
        <v>774</v>
      </c>
      <c r="AY264" s="515" t="s">
        <v>774</v>
      </c>
    </row>
    <row r="265" spans="1:51" s="491" customFormat="1" ht="12" customHeight="1">
      <c r="A265" s="677"/>
      <c r="B265" s="680"/>
      <c r="C265" s="698"/>
      <c r="D265" s="686"/>
      <c r="E265" s="512"/>
      <c r="F265" s="691"/>
      <c r="G265" s="692"/>
      <c r="H265" s="516" t="s">
        <v>625</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695"/>
      <c r="AO265" s="667"/>
      <c r="AP265" s="672"/>
      <c r="AQ265" s="673"/>
      <c r="AR265" s="667"/>
      <c r="AS265" s="667"/>
      <c r="AT265" s="674"/>
      <c r="AU265" s="518"/>
      <c r="AV265" s="518"/>
      <c r="AX265" s="518"/>
      <c r="AY265" s="518"/>
    </row>
    <row r="266" spans="1:51" s="491" customFormat="1" ht="12" customHeight="1">
      <c r="A266" s="675">
        <v>82</v>
      </c>
      <c r="B266" s="678"/>
      <c r="C266" s="696"/>
      <c r="D266" s="684" t="s">
        <v>618</v>
      </c>
      <c r="E266" s="508"/>
      <c r="F266" s="687"/>
      <c r="G266" s="688"/>
      <c r="H266" s="509" t="s">
        <v>619</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693">
        <f t="shared" ref="AN266" si="314">IF(LEFT($AN$1,6)="共同生活援助",SUM(I267:AM267),SUM(I267:AM268))</f>
        <v>0</v>
      </c>
      <c r="AO266" s="665">
        <f>IF($AN$3="４週",AN266/4,AN266/(DAY(EOMONTH($I$21,0))/7))</f>
        <v>0</v>
      </c>
      <c r="AP266" s="668"/>
      <c r="AQ266" s="669"/>
      <c r="AR266" s="665" t="str">
        <f t="shared" ref="AR266" si="315">IF($AN$3="４週",AU267,AV267)</f>
        <v/>
      </c>
      <c r="AS266" s="665"/>
      <c r="AT266" s="674"/>
      <c r="AU266" s="511" t="s">
        <v>620</v>
      </c>
      <c r="AV266" s="511" t="s">
        <v>621</v>
      </c>
      <c r="AX266" s="511" t="s">
        <v>622</v>
      </c>
      <c r="AY266" s="511" t="s">
        <v>623</v>
      </c>
    </row>
    <row r="267" spans="1:51" s="491" customFormat="1" ht="12" customHeight="1">
      <c r="A267" s="676"/>
      <c r="B267" s="679"/>
      <c r="C267" s="697"/>
      <c r="D267" s="685"/>
      <c r="E267" s="512"/>
      <c r="F267" s="689"/>
      <c r="G267" s="690"/>
      <c r="H267" s="513" t="s">
        <v>624</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694"/>
      <c r="AO267" s="666"/>
      <c r="AP267" s="670"/>
      <c r="AQ267" s="671"/>
      <c r="AR267" s="666"/>
      <c r="AS267" s="666"/>
      <c r="AT267" s="674"/>
      <c r="AU267" s="515" t="str">
        <f t="shared" ref="AU267" si="316">IFERROR(IF($D266="□",($AO266/$AK$6),($AO266/$AK$8)),"")</f>
        <v/>
      </c>
      <c r="AV267" s="515" t="str">
        <f t="shared" ref="AV267" si="317">IFERROR(IF($D266="□",($AN266/$AO$6),($AN266/$AO$8)),"")</f>
        <v/>
      </c>
      <c r="AX267" s="515" t="s">
        <v>774</v>
      </c>
      <c r="AY267" s="515" t="s">
        <v>774</v>
      </c>
    </row>
    <row r="268" spans="1:51" s="491" customFormat="1" ht="12" customHeight="1">
      <c r="A268" s="677"/>
      <c r="B268" s="680"/>
      <c r="C268" s="698"/>
      <c r="D268" s="686"/>
      <c r="E268" s="512"/>
      <c r="F268" s="691"/>
      <c r="G268" s="692"/>
      <c r="H268" s="516" t="s">
        <v>625</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695"/>
      <c r="AO268" s="667"/>
      <c r="AP268" s="672"/>
      <c r="AQ268" s="673"/>
      <c r="AR268" s="667"/>
      <c r="AS268" s="667"/>
      <c r="AT268" s="674"/>
      <c r="AU268" s="518"/>
      <c r="AV268" s="518"/>
      <c r="AX268" s="518"/>
      <c r="AY268" s="518"/>
    </row>
    <row r="269" spans="1:51" s="491" customFormat="1" ht="12" customHeight="1">
      <c r="A269" s="675">
        <v>83</v>
      </c>
      <c r="B269" s="678"/>
      <c r="C269" s="696"/>
      <c r="D269" s="684" t="s">
        <v>618</v>
      </c>
      <c r="E269" s="508"/>
      <c r="F269" s="687"/>
      <c r="G269" s="688"/>
      <c r="H269" s="509" t="s">
        <v>619</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693">
        <f t="shared" ref="AN269" si="318">IF(LEFT($AN$1,6)="共同生活援助",SUM(I270:AM270),SUM(I270:AM271))</f>
        <v>0</v>
      </c>
      <c r="AO269" s="665">
        <f>IF($AN$3="４週",AN269/4,AN269/(DAY(EOMONTH($I$21,0))/7))</f>
        <v>0</v>
      </c>
      <c r="AP269" s="668"/>
      <c r="AQ269" s="669"/>
      <c r="AR269" s="665" t="str">
        <f t="shared" ref="AR269" si="319">IF($AN$3="４週",AU270,AV270)</f>
        <v/>
      </c>
      <c r="AS269" s="665"/>
      <c r="AT269" s="674"/>
      <c r="AU269" s="511" t="s">
        <v>620</v>
      </c>
      <c r="AV269" s="511" t="s">
        <v>621</v>
      </c>
      <c r="AX269" s="511" t="s">
        <v>622</v>
      </c>
      <c r="AY269" s="511" t="s">
        <v>623</v>
      </c>
    </row>
    <row r="270" spans="1:51" s="491" customFormat="1" ht="12" customHeight="1">
      <c r="A270" s="676"/>
      <c r="B270" s="679"/>
      <c r="C270" s="697"/>
      <c r="D270" s="685"/>
      <c r="E270" s="512"/>
      <c r="F270" s="689"/>
      <c r="G270" s="690"/>
      <c r="H270" s="513" t="s">
        <v>624</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694"/>
      <c r="AO270" s="666"/>
      <c r="AP270" s="670"/>
      <c r="AQ270" s="671"/>
      <c r="AR270" s="666"/>
      <c r="AS270" s="666"/>
      <c r="AT270" s="674"/>
      <c r="AU270" s="515" t="str">
        <f t="shared" ref="AU270" si="320">IFERROR(IF($D269="□",($AO269/$AK$6),($AO269/$AK$8)),"")</f>
        <v/>
      </c>
      <c r="AV270" s="515" t="str">
        <f t="shared" ref="AV270" si="321">IFERROR(IF($D269="□",($AN269/$AO$6),($AN269/$AO$8)),"")</f>
        <v/>
      </c>
      <c r="AX270" s="515" t="s">
        <v>774</v>
      </c>
      <c r="AY270" s="515" t="s">
        <v>774</v>
      </c>
    </row>
    <row r="271" spans="1:51" s="491" customFormat="1" ht="12" customHeight="1">
      <c r="A271" s="677"/>
      <c r="B271" s="680"/>
      <c r="C271" s="698"/>
      <c r="D271" s="686"/>
      <c r="E271" s="512"/>
      <c r="F271" s="691"/>
      <c r="G271" s="692"/>
      <c r="H271" s="516" t="s">
        <v>625</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695"/>
      <c r="AO271" s="667"/>
      <c r="AP271" s="672"/>
      <c r="AQ271" s="673"/>
      <c r="AR271" s="667"/>
      <c r="AS271" s="667"/>
      <c r="AT271" s="674"/>
      <c r="AU271" s="518"/>
      <c r="AV271" s="518"/>
      <c r="AX271" s="518"/>
      <c r="AY271" s="518"/>
    </row>
    <row r="272" spans="1:51" s="491" customFormat="1" ht="12" customHeight="1">
      <c r="A272" s="675">
        <v>84</v>
      </c>
      <c r="B272" s="678"/>
      <c r="C272" s="696"/>
      <c r="D272" s="684" t="s">
        <v>618</v>
      </c>
      <c r="E272" s="508"/>
      <c r="F272" s="687"/>
      <c r="G272" s="688"/>
      <c r="H272" s="509" t="s">
        <v>619</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693">
        <f t="shared" ref="AN272" si="322">IF(LEFT($AN$1,6)="共同生活援助",SUM(I273:AM273),SUM(I273:AM274))</f>
        <v>0</v>
      </c>
      <c r="AO272" s="665">
        <f>IF($AN$3="４週",AN272/4,AN272/(DAY(EOMONTH($I$21,0))/7))</f>
        <v>0</v>
      </c>
      <c r="AP272" s="668"/>
      <c r="AQ272" s="669"/>
      <c r="AR272" s="665" t="str">
        <f t="shared" ref="AR272" si="323">IF($AN$3="４週",AU273,AV273)</f>
        <v/>
      </c>
      <c r="AS272" s="665"/>
      <c r="AT272" s="674"/>
      <c r="AU272" s="511" t="s">
        <v>620</v>
      </c>
      <c r="AV272" s="511" t="s">
        <v>621</v>
      </c>
      <c r="AX272" s="511" t="s">
        <v>622</v>
      </c>
      <c r="AY272" s="511" t="s">
        <v>623</v>
      </c>
    </row>
    <row r="273" spans="1:51" s="491" customFormat="1" ht="12" customHeight="1">
      <c r="A273" s="676"/>
      <c r="B273" s="679"/>
      <c r="C273" s="697"/>
      <c r="D273" s="685"/>
      <c r="E273" s="512"/>
      <c r="F273" s="689"/>
      <c r="G273" s="690"/>
      <c r="H273" s="513" t="s">
        <v>624</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694"/>
      <c r="AO273" s="666"/>
      <c r="AP273" s="670"/>
      <c r="AQ273" s="671"/>
      <c r="AR273" s="666"/>
      <c r="AS273" s="666"/>
      <c r="AT273" s="674"/>
      <c r="AU273" s="515" t="str">
        <f t="shared" ref="AU273" si="324">IFERROR(IF($D272="□",($AO272/$AK$6),($AO272/$AK$8)),"")</f>
        <v/>
      </c>
      <c r="AV273" s="515" t="str">
        <f t="shared" ref="AV273" si="325">IFERROR(IF($D272="□",($AN272/$AO$6),($AN272/$AO$8)),"")</f>
        <v/>
      </c>
      <c r="AX273" s="515" t="s">
        <v>774</v>
      </c>
      <c r="AY273" s="515" t="s">
        <v>774</v>
      </c>
    </row>
    <row r="274" spans="1:51" s="491" customFormat="1" ht="12" customHeight="1">
      <c r="A274" s="677"/>
      <c r="B274" s="680"/>
      <c r="C274" s="698"/>
      <c r="D274" s="686"/>
      <c r="E274" s="512"/>
      <c r="F274" s="691"/>
      <c r="G274" s="692"/>
      <c r="H274" s="516" t="s">
        <v>625</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695"/>
      <c r="AO274" s="667"/>
      <c r="AP274" s="672"/>
      <c r="AQ274" s="673"/>
      <c r="AR274" s="667"/>
      <c r="AS274" s="667"/>
      <c r="AT274" s="674"/>
      <c r="AU274" s="518"/>
      <c r="AV274" s="518"/>
      <c r="AX274" s="518"/>
      <c r="AY274" s="518"/>
    </row>
    <row r="275" spans="1:51" s="491" customFormat="1" ht="12" customHeight="1">
      <c r="A275" s="675">
        <v>85</v>
      </c>
      <c r="B275" s="678"/>
      <c r="C275" s="696"/>
      <c r="D275" s="684" t="s">
        <v>618</v>
      </c>
      <c r="E275" s="508"/>
      <c r="F275" s="687"/>
      <c r="G275" s="688"/>
      <c r="H275" s="509" t="s">
        <v>619</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693">
        <f t="shared" ref="AN275" si="326">IF(LEFT($AN$1,6)="共同生活援助",SUM(I276:AM276),SUM(I276:AM277))</f>
        <v>0</v>
      </c>
      <c r="AO275" s="665">
        <f>IF($AN$3="４週",AN275/4,AN275/(DAY(EOMONTH($I$21,0))/7))</f>
        <v>0</v>
      </c>
      <c r="AP275" s="668"/>
      <c r="AQ275" s="669"/>
      <c r="AR275" s="665" t="str">
        <f t="shared" ref="AR275" si="327">IF($AN$3="４週",AU276,AV276)</f>
        <v/>
      </c>
      <c r="AS275" s="665"/>
      <c r="AT275" s="674"/>
      <c r="AU275" s="511" t="s">
        <v>620</v>
      </c>
      <c r="AV275" s="511" t="s">
        <v>621</v>
      </c>
      <c r="AX275" s="511" t="s">
        <v>622</v>
      </c>
      <c r="AY275" s="511" t="s">
        <v>623</v>
      </c>
    </row>
    <row r="276" spans="1:51" s="491" customFormat="1" ht="12" customHeight="1">
      <c r="A276" s="676"/>
      <c r="B276" s="679"/>
      <c r="C276" s="697"/>
      <c r="D276" s="685"/>
      <c r="E276" s="512"/>
      <c r="F276" s="689"/>
      <c r="G276" s="690"/>
      <c r="H276" s="513" t="s">
        <v>624</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694"/>
      <c r="AO276" s="666"/>
      <c r="AP276" s="670"/>
      <c r="AQ276" s="671"/>
      <c r="AR276" s="666"/>
      <c r="AS276" s="666"/>
      <c r="AT276" s="674"/>
      <c r="AU276" s="515" t="str">
        <f t="shared" ref="AU276" si="328">IFERROR(IF($D275="□",($AO275/$AK$6),($AO275/$AK$8)),"")</f>
        <v/>
      </c>
      <c r="AV276" s="515" t="str">
        <f t="shared" ref="AV276" si="329">IFERROR(IF($D275="□",($AN275/$AO$6),($AN275/$AO$8)),"")</f>
        <v/>
      </c>
      <c r="AX276" s="515" t="s">
        <v>774</v>
      </c>
      <c r="AY276" s="515" t="s">
        <v>774</v>
      </c>
    </row>
    <row r="277" spans="1:51" s="491" customFormat="1" ht="12" customHeight="1">
      <c r="A277" s="677"/>
      <c r="B277" s="680"/>
      <c r="C277" s="698"/>
      <c r="D277" s="686"/>
      <c r="E277" s="512"/>
      <c r="F277" s="691"/>
      <c r="G277" s="692"/>
      <c r="H277" s="516" t="s">
        <v>625</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695"/>
      <c r="AO277" s="667"/>
      <c r="AP277" s="672"/>
      <c r="AQ277" s="673"/>
      <c r="AR277" s="667"/>
      <c r="AS277" s="667"/>
      <c r="AT277" s="674"/>
      <c r="AU277" s="518"/>
      <c r="AV277" s="518"/>
      <c r="AX277" s="518"/>
      <c r="AY277" s="518"/>
    </row>
    <row r="278" spans="1:51" s="491" customFormat="1" ht="12" customHeight="1">
      <c r="A278" s="675">
        <v>86</v>
      </c>
      <c r="B278" s="678"/>
      <c r="C278" s="696"/>
      <c r="D278" s="684" t="s">
        <v>618</v>
      </c>
      <c r="E278" s="508"/>
      <c r="F278" s="687"/>
      <c r="G278" s="688"/>
      <c r="H278" s="509" t="s">
        <v>619</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693">
        <f t="shared" ref="AN278" si="330">IF(LEFT($AN$1,6)="共同生活援助",SUM(I279:AM279),SUM(I279:AM280))</f>
        <v>0</v>
      </c>
      <c r="AO278" s="665">
        <f>IF($AN$3="４週",AN278/4,AN278/(DAY(EOMONTH($I$21,0))/7))</f>
        <v>0</v>
      </c>
      <c r="AP278" s="668"/>
      <c r="AQ278" s="669"/>
      <c r="AR278" s="665" t="str">
        <f t="shared" ref="AR278" si="331">IF($AN$3="４週",AU279,AV279)</f>
        <v/>
      </c>
      <c r="AS278" s="665"/>
      <c r="AT278" s="674"/>
      <c r="AU278" s="511" t="s">
        <v>620</v>
      </c>
      <c r="AV278" s="511" t="s">
        <v>621</v>
      </c>
      <c r="AX278" s="511" t="s">
        <v>622</v>
      </c>
      <c r="AY278" s="511" t="s">
        <v>623</v>
      </c>
    </row>
    <row r="279" spans="1:51" s="491" customFormat="1" ht="12" customHeight="1">
      <c r="A279" s="676"/>
      <c r="B279" s="679"/>
      <c r="C279" s="697"/>
      <c r="D279" s="685"/>
      <c r="E279" s="512"/>
      <c r="F279" s="689"/>
      <c r="G279" s="690"/>
      <c r="H279" s="513" t="s">
        <v>624</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694"/>
      <c r="AO279" s="666"/>
      <c r="AP279" s="670"/>
      <c r="AQ279" s="671"/>
      <c r="AR279" s="666"/>
      <c r="AS279" s="666"/>
      <c r="AT279" s="674"/>
      <c r="AU279" s="515" t="str">
        <f t="shared" ref="AU279" si="332">IFERROR(IF($D278="□",($AO278/$AK$6),($AO278/$AK$8)),"")</f>
        <v/>
      </c>
      <c r="AV279" s="515" t="str">
        <f t="shared" ref="AV279" si="333">IFERROR(IF($D278="□",($AN278/$AO$6),($AN278/$AO$8)),"")</f>
        <v/>
      </c>
      <c r="AX279" s="515" t="s">
        <v>774</v>
      </c>
      <c r="AY279" s="515" t="s">
        <v>774</v>
      </c>
    </row>
    <row r="280" spans="1:51" s="491" customFormat="1" ht="12" customHeight="1">
      <c r="A280" s="677"/>
      <c r="B280" s="680"/>
      <c r="C280" s="698"/>
      <c r="D280" s="686"/>
      <c r="E280" s="512"/>
      <c r="F280" s="691"/>
      <c r="G280" s="692"/>
      <c r="H280" s="516" t="s">
        <v>625</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695"/>
      <c r="AO280" s="667"/>
      <c r="AP280" s="672"/>
      <c r="AQ280" s="673"/>
      <c r="AR280" s="667"/>
      <c r="AS280" s="667"/>
      <c r="AT280" s="674"/>
      <c r="AU280" s="518"/>
      <c r="AV280" s="518"/>
      <c r="AX280" s="518"/>
      <c r="AY280" s="518"/>
    </row>
    <row r="281" spans="1:51" s="491" customFormat="1" ht="12" customHeight="1">
      <c r="A281" s="675">
        <v>87</v>
      </c>
      <c r="B281" s="678"/>
      <c r="C281" s="696"/>
      <c r="D281" s="684" t="s">
        <v>618</v>
      </c>
      <c r="E281" s="508"/>
      <c r="F281" s="687"/>
      <c r="G281" s="688"/>
      <c r="H281" s="509" t="s">
        <v>619</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693">
        <f t="shared" ref="AN281" si="334">IF(LEFT($AN$1,6)="共同生活援助",SUM(I282:AM282),SUM(I282:AM283))</f>
        <v>0</v>
      </c>
      <c r="AO281" s="665">
        <f>IF($AN$3="４週",AN281/4,AN281/(DAY(EOMONTH($I$21,0))/7))</f>
        <v>0</v>
      </c>
      <c r="AP281" s="668"/>
      <c r="AQ281" s="669"/>
      <c r="AR281" s="665" t="str">
        <f t="shared" ref="AR281" si="335">IF($AN$3="４週",AU282,AV282)</f>
        <v/>
      </c>
      <c r="AS281" s="665"/>
      <c r="AT281" s="674"/>
      <c r="AU281" s="511" t="s">
        <v>620</v>
      </c>
      <c r="AV281" s="511" t="s">
        <v>621</v>
      </c>
      <c r="AX281" s="511" t="s">
        <v>622</v>
      </c>
      <c r="AY281" s="511" t="s">
        <v>623</v>
      </c>
    </row>
    <row r="282" spans="1:51" s="491" customFormat="1" ht="12" customHeight="1">
      <c r="A282" s="676"/>
      <c r="B282" s="679"/>
      <c r="C282" s="697"/>
      <c r="D282" s="685"/>
      <c r="E282" s="512"/>
      <c r="F282" s="689"/>
      <c r="G282" s="690"/>
      <c r="H282" s="513" t="s">
        <v>624</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694"/>
      <c r="AO282" s="666"/>
      <c r="AP282" s="670"/>
      <c r="AQ282" s="671"/>
      <c r="AR282" s="666"/>
      <c r="AS282" s="666"/>
      <c r="AT282" s="674"/>
      <c r="AU282" s="515" t="str">
        <f t="shared" ref="AU282" si="336">IFERROR(IF($D281="□",($AO281/$AK$6),($AO281/$AK$8)),"")</f>
        <v/>
      </c>
      <c r="AV282" s="515" t="str">
        <f t="shared" ref="AV282" si="337">IFERROR(IF($D281="□",($AN281/$AO$6),($AN281/$AO$8)),"")</f>
        <v/>
      </c>
      <c r="AX282" s="515" t="s">
        <v>774</v>
      </c>
      <c r="AY282" s="515" t="s">
        <v>774</v>
      </c>
    </row>
    <row r="283" spans="1:51" s="491" customFormat="1" ht="12" customHeight="1">
      <c r="A283" s="677"/>
      <c r="B283" s="680"/>
      <c r="C283" s="698"/>
      <c r="D283" s="686"/>
      <c r="E283" s="512"/>
      <c r="F283" s="691"/>
      <c r="G283" s="692"/>
      <c r="H283" s="516" t="s">
        <v>625</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695"/>
      <c r="AO283" s="667"/>
      <c r="AP283" s="672"/>
      <c r="AQ283" s="673"/>
      <c r="AR283" s="667"/>
      <c r="AS283" s="667"/>
      <c r="AT283" s="674"/>
      <c r="AU283" s="518"/>
      <c r="AV283" s="518"/>
      <c r="AX283" s="518"/>
      <c r="AY283" s="518"/>
    </row>
    <row r="284" spans="1:51" s="491" customFormat="1" ht="12" customHeight="1">
      <c r="A284" s="675">
        <v>88</v>
      </c>
      <c r="B284" s="678"/>
      <c r="C284" s="681"/>
      <c r="D284" s="684" t="s">
        <v>618</v>
      </c>
      <c r="E284" s="508"/>
      <c r="F284" s="687"/>
      <c r="G284" s="688"/>
      <c r="H284" s="509" t="s">
        <v>619</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693">
        <f t="shared" ref="AN284" si="338">IF(LEFT($AN$1,6)="共同生活援助",SUM(I285:AM285),SUM(I285:AM286))</f>
        <v>0</v>
      </c>
      <c r="AO284" s="665">
        <f>IF($AN$3="４週",AN284/4,AN284/(DAY(EOMONTH($I$21,0))/7))</f>
        <v>0</v>
      </c>
      <c r="AP284" s="668"/>
      <c r="AQ284" s="669"/>
      <c r="AR284" s="665" t="str">
        <f t="shared" ref="AR284" si="339">IF($AN$3="４週",AU285,AV285)</f>
        <v/>
      </c>
      <c r="AS284" s="665"/>
      <c r="AT284" s="674"/>
      <c r="AU284" s="511" t="s">
        <v>620</v>
      </c>
      <c r="AV284" s="511" t="s">
        <v>621</v>
      </c>
      <c r="AX284" s="511" t="s">
        <v>622</v>
      </c>
      <c r="AY284" s="511" t="s">
        <v>623</v>
      </c>
    </row>
    <row r="285" spans="1:51" s="491" customFormat="1" ht="12" customHeight="1">
      <c r="A285" s="676"/>
      <c r="B285" s="679"/>
      <c r="C285" s="682"/>
      <c r="D285" s="685"/>
      <c r="E285" s="512"/>
      <c r="F285" s="689"/>
      <c r="G285" s="690"/>
      <c r="H285" s="513" t="s">
        <v>624</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694"/>
      <c r="AO285" s="666"/>
      <c r="AP285" s="670"/>
      <c r="AQ285" s="671"/>
      <c r="AR285" s="666"/>
      <c r="AS285" s="666"/>
      <c r="AT285" s="674"/>
      <c r="AU285" s="515" t="str">
        <f t="shared" ref="AU285" si="340">IFERROR(IF($D284="□",($AO284/$AK$6),($AO284/$AK$8)),"")</f>
        <v/>
      </c>
      <c r="AV285" s="515" t="str">
        <f t="shared" ref="AV285" si="341">IFERROR(IF($D284="□",($AN284/$AO$6),($AN284/$AO$8)),"")</f>
        <v/>
      </c>
      <c r="AX285" s="515" t="s">
        <v>774</v>
      </c>
      <c r="AY285" s="515" t="s">
        <v>774</v>
      </c>
    </row>
    <row r="286" spans="1:51" s="491" customFormat="1" ht="12" customHeight="1">
      <c r="A286" s="677"/>
      <c r="B286" s="680"/>
      <c r="C286" s="683"/>
      <c r="D286" s="686"/>
      <c r="E286" s="512"/>
      <c r="F286" s="691"/>
      <c r="G286" s="692"/>
      <c r="H286" s="516" t="s">
        <v>625</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695"/>
      <c r="AO286" s="667"/>
      <c r="AP286" s="672"/>
      <c r="AQ286" s="673"/>
      <c r="AR286" s="667"/>
      <c r="AS286" s="667"/>
      <c r="AT286" s="674"/>
      <c r="AU286" s="518"/>
      <c r="AV286" s="518"/>
      <c r="AX286" s="518"/>
      <c r="AY286" s="518"/>
    </row>
    <row r="287" spans="1:51" s="491" customFormat="1" ht="12" customHeight="1">
      <c r="A287" s="675">
        <v>89</v>
      </c>
      <c r="B287" s="678"/>
      <c r="C287" s="696"/>
      <c r="D287" s="684" t="s">
        <v>618</v>
      </c>
      <c r="E287" s="508"/>
      <c r="F287" s="687"/>
      <c r="G287" s="688"/>
      <c r="H287" s="509" t="s">
        <v>619</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693">
        <f t="shared" ref="AN287" si="342">IF(LEFT($AN$1,6)="共同生活援助",SUM(I288:AM288),SUM(I288:AM289))</f>
        <v>0</v>
      </c>
      <c r="AO287" s="665">
        <f>IF($AN$3="４週",AN287/4,AN287/(DAY(EOMONTH($I$21,0))/7))</f>
        <v>0</v>
      </c>
      <c r="AP287" s="668"/>
      <c r="AQ287" s="669"/>
      <c r="AR287" s="665" t="str">
        <f t="shared" ref="AR287" si="343">IF($AN$3="４週",AU288,AV288)</f>
        <v/>
      </c>
      <c r="AS287" s="665"/>
      <c r="AT287" s="674"/>
      <c r="AU287" s="511" t="s">
        <v>620</v>
      </c>
      <c r="AV287" s="511" t="s">
        <v>621</v>
      </c>
      <c r="AX287" s="511" t="s">
        <v>622</v>
      </c>
      <c r="AY287" s="511" t="s">
        <v>623</v>
      </c>
    </row>
    <row r="288" spans="1:51" s="491" customFormat="1" ht="12" customHeight="1">
      <c r="A288" s="676"/>
      <c r="B288" s="679"/>
      <c r="C288" s="697"/>
      <c r="D288" s="685"/>
      <c r="E288" s="512"/>
      <c r="F288" s="689"/>
      <c r="G288" s="690"/>
      <c r="H288" s="513" t="s">
        <v>624</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694"/>
      <c r="AO288" s="666"/>
      <c r="AP288" s="670"/>
      <c r="AQ288" s="671"/>
      <c r="AR288" s="666"/>
      <c r="AS288" s="666"/>
      <c r="AT288" s="674"/>
      <c r="AU288" s="515" t="str">
        <f t="shared" ref="AU288" si="344">IFERROR(IF($D287="□",($AO287/$AK$6),($AO287/$AK$8)),"")</f>
        <v/>
      </c>
      <c r="AV288" s="515" t="str">
        <f t="shared" ref="AV288" si="345">IFERROR(IF($D287="□",($AN287/$AO$6),($AN287/$AO$8)),"")</f>
        <v/>
      </c>
      <c r="AX288" s="515" t="s">
        <v>774</v>
      </c>
      <c r="AY288" s="515" t="s">
        <v>774</v>
      </c>
    </row>
    <row r="289" spans="1:51" s="491" customFormat="1" ht="12" customHeight="1">
      <c r="A289" s="677"/>
      <c r="B289" s="680"/>
      <c r="C289" s="698"/>
      <c r="D289" s="686"/>
      <c r="E289" s="512"/>
      <c r="F289" s="691"/>
      <c r="G289" s="692"/>
      <c r="H289" s="516" t="s">
        <v>625</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695"/>
      <c r="AO289" s="667"/>
      <c r="AP289" s="672"/>
      <c r="AQ289" s="673"/>
      <c r="AR289" s="667"/>
      <c r="AS289" s="667"/>
      <c r="AT289" s="674"/>
      <c r="AU289" s="518"/>
      <c r="AV289" s="518"/>
      <c r="AX289" s="518"/>
      <c r="AY289" s="518"/>
    </row>
    <row r="290" spans="1:51" s="491" customFormat="1" ht="12" customHeight="1">
      <c r="A290" s="675">
        <v>90</v>
      </c>
      <c r="B290" s="678"/>
      <c r="C290" s="696"/>
      <c r="D290" s="684" t="s">
        <v>618</v>
      </c>
      <c r="E290" s="508"/>
      <c r="F290" s="687"/>
      <c r="G290" s="688"/>
      <c r="H290" s="509" t="s">
        <v>619</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693">
        <f t="shared" ref="AN290" si="346">IF(LEFT($AN$1,6)="共同生活援助",SUM(I291:AM291),SUM(I291:AM292))</f>
        <v>0</v>
      </c>
      <c r="AO290" s="665">
        <f>IF($AN$3="４週",AN290/4,AN290/(DAY(EOMONTH($I$21,0))/7))</f>
        <v>0</v>
      </c>
      <c r="AP290" s="668"/>
      <c r="AQ290" s="669"/>
      <c r="AR290" s="665" t="str">
        <f t="shared" ref="AR290" si="347">IF($AN$3="４週",AU291,AV291)</f>
        <v/>
      </c>
      <c r="AS290" s="665"/>
      <c r="AT290" s="674"/>
      <c r="AU290" s="511" t="s">
        <v>620</v>
      </c>
      <c r="AV290" s="511" t="s">
        <v>621</v>
      </c>
      <c r="AX290" s="511" t="s">
        <v>622</v>
      </c>
      <c r="AY290" s="511" t="s">
        <v>623</v>
      </c>
    </row>
    <row r="291" spans="1:51" s="491" customFormat="1" ht="12" customHeight="1">
      <c r="A291" s="676"/>
      <c r="B291" s="679"/>
      <c r="C291" s="697"/>
      <c r="D291" s="685"/>
      <c r="E291" s="512"/>
      <c r="F291" s="689"/>
      <c r="G291" s="690"/>
      <c r="H291" s="513" t="s">
        <v>624</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694"/>
      <c r="AO291" s="666"/>
      <c r="AP291" s="670"/>
      <c r="AQ291" s="671"/>
      <c r="AR291" s="666"/>
      <c r="AS291" s="666"/>
      <c r="AT291" s="674"/>
      <c r="AU291" s="515" t="str">
        <f t="shared" ref="AU291" si="348">IFERROR(IF($D290="□",($AO290/$AK$6),($AO290/$AK$8)),"")</f>
        <v/>
      </c>
      <c r="AV291" s="515" t="str">
        <f t="shared" ref="AV291" si="349">IFERROR(IF($D290="□",($AN290/$AO$6),($AN290/$AO$8)),"")</f>
        <v/>
      </c>
      <c r="AX291" s="515" t="s">
        <v>774</v>
      </c>
      <c r="AY291" s="515" t="s">
        <v>774</v>
      </c>
    </row>
    <row r="292" spans="1:51" s="491" customFormat="1" ht="12" customHeight="1">
      <c r="A292" s="677"/>
      <c r="B292" s="680"/>
      <c r="C292" s="698"/>
      <c r="D292" s="686"/>
      <c r="E292" s="512"/>
      <c r="F292" s="691"/>
      <c r="G292" s="692"/>
      <c r="H292" s="516" t="s">
        <v>625</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695"/>
      <c r="AO292" s="667"/>
      <c r="AP292" s="672"/>
      <c r="AQ292" s="673"/>
      <c r="AR292" s="667"/>
      <c r="AS292" s="667"/>
      <c r="AT292" s="674"/>
      <c r="AU292" s="518"/>
      <c r="AV292" s="518"/>
      <c r="AX292" s="518"/>
      <c r="AY292" s="518"/>
    </row>
    <row r="293" spans="1:51" s="491" customFormat="1" ht="12" customHeight="1">
      <c r="A293" s="675">
        <v>91</v>
      </c>
      <c r="B293" s="678"/>
      <c r="C293" s="696"/>
      <c r="D293" s="684" t="s">
        <v>618</v>
      </c>
      <c r="E293" s="508"/>
      <c r="F293" s="687"/>
      <c r="G293" s="688"/>
      <c r="H293" s="509" t="s">
        <v>619</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693">
        <f t="shared" ref="AN293" si="350">IF(LEFT($AN$1,6)="共同生活援助",SUM(I294:AM294),SUM(I294:AM295))</f>
        <v>0</v>
      </c>
      <c r="AO293" s="665">
        <f>IF($AN$3="４週",AN293/4,AN293/(DAY(EOMONTH($I$21,0))/7))</f>
        <v>0</v>
      </c>
      <c r="AP293" s="668"/>
      <c r="AQ293" s="669"/>
      <c r="AR293" s="665" t="str">
        <f t="shared" ref="AR293" si="351">IF($AN$3="４週",AU294,AV294)</f>
        <v/>
      </c>
      <c r="AS293" s="665"/>
      <c r="AT293" s="674"/>
      <c r="AU293" s="511" t="s">
        <v>620</v>
      </c>
      <c r="AV293" s="511" t="s">
        <v>621</v>
      </c>
      <c r="AX293" s="511" t="s">
        <v>622</v>
      </c>
      <c r="AY293" s="511" t="s">
        <v>623</v>
      </c>
    </row>
    <row r="294" spans="1:51" s="491" customFormat="1" ht="12" customHeight="1">
      <c r="A294" s="676"/>
      <c r="B294" s="679"/>
      <c r="C294" s="697"/>
      <c r="D294" s="685"/>
      <c r="E294" s="512"/>
      <c r="F294" s="689"/>
      <c r="G294" s="690"/>
      <c r="H294" s="513" t="s">
        <v>624</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694"/>
      <c r="AO294" s="666"/>
      <c r="AP294" s="670"/>
      <c r="AQ294" s="671"/>
      <c r="AR294" s="666"/>
      <c r="AS294" s="666"/>
      <c r="AT294" s="674"/>
      <c r="AU294" s="515" t="str">
        <f t="shared" ref="AU294" si="352">IFERROR(IF($D293="□",($AO293/$AK$6),($AO293/$AK$8)),"")</f>
        <v/>
      </c>
      <c r="AV294" s="515" t="str">
        <f t="shared" ref="AV294" si="353">IFERROR(IF($D293="□",($AN293/$AO$6),($AN293/$AO$8)),"")</f>
        <v/>
      </c>
      <c r="AX294" s="515" t="s">
        <v>774</v>
      </c>
      <c r="AY294" s="515" t="s">
        <v>774</v>
      </c>
    </row>
    <row r="295" spans="1:51" s="491" customFormat="1" ht="12" customHeight="1">
      <c r="A295" s="677"/>
      <c r="B295" s="680"/>
      <c r="C295" s="698"/>
      <c r="D295" s="686"/>
      <c r="E295" s="512"/>
      <c r="F295" s="691"/>
      <c r="G295" s="692"/>
      <c r="H295" s="516" t="s">
        <v>625</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695"/>
      <c r="AO295" s="667"/>
      <c r="AP295" s="672"/>
      <c r="AQ295" s="673"/>
      <c r="AR295" s="667"/>
      <c r="AS295" s="667"/>
      <c r="AT295" s="674"/>
      <c r="AU295" s="518"/>
      <c r="AV295" s="518"/>
      <c r="AX295" s="518"/>
      <c r="AY295" s="518"/>
    </row>
    <row r="296" spans="1:51" s="491" customFormat="1" ht="12" customHeight="1">
      <c r="A296" s="675">
        <v>92</v>
      </c>
      <c r="B296" s="678"/>
      <c r="C296" s="696"/>
      <c r="D296" s="684" t="s">
        <v>618</v>
      </c>
      <c r="E296" s="508"/>
      <c r="F296" s="687"/>
      <c r="G296" s="688"/>
      <c r="H296" s="509" t="s">
        <v>619</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693">
        <f t="shared" ref="AN296" si="354">IF(LEFT($AN$1,6)="共同生活援助",SUM(I297:AM297),SUM(I297:AM298))</f>
        <v>0</v>
      </c>
      <c r="AO296" s="665">
        <f>IF($AN$3="４週",AN296/4,AN296/(DAY(EOMONTH($I$21,0))/7))</f>
        <v>0</v>
      </c>
      <c r="AP296" s="668"/>
      <c r="AQ296" s="669"/>
      <c r="AR296" s="665" t="str">
        <f t="shared" ref="AR296" si="355">IF($AN$3="４週",AU297,AV297)</f>
        <v/>
      </c>
      <c r="AS296" s="665"/>
      <c r="AT296" s="674"/>
      <c r="AU296" s="511" t="s">
        <v>620</v>
      </c>
      <c r="AV296" s="511" t="s">
        <v>621</v>
      </c>
      <c r="AX296" s="511" t="s">
        <v>622</v>
      </c>
      <c r="AY296" s="511" t="s">
        <v>623</v>
      </c>
    </row>
    <row r="297" spans="1:51" s="491" customFormat="1" ht="12" customHeight="1">
      <c r="A297" s="676"/>
      <c r="B297" s="679"/>
      <c r="C297" s="697"/>
      <c r="D297" s="685"/>
      <c r="E297" s="512"/>
      <c r="F297" s="689"/>
      <c r="G297" s="690"/>
      <c r="H297" s="513" t="s">
        <v>624</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694"/>
      <c r="AO297" s="666"/>
      <c r="AP297" s="670"/>
      <c r="AQ297" s="671"/>
      <c r="AR297" s="666"/>
      <c r="AS297" s="666"/>
      <c r="AT297" s="674"/>
      <c r="AU297" s="515" t="str">
        <f t="shared" ref="AU297" si="356">IFERROR(IF($D296="□",($AO296/$AK$6),($AO296/$AK$8)),"")</f>
        <v/>
      </c>
      <c r="AV297" s="515" t="str">
        <f t="shared" ref="AV297" si="357">IFERROR(IF($D296="□",($AN296/$AO$6),($AN296/$AO$8)),"")</f>
        <v/>
      </c>
      <c r="AX297" s="515" t="s">
        <v>774</v>
      </c>
      <c r="AY297" s="515" t="s">
        <v>774</v>
      </c>
    </row>
    <row r="298" spans="1:51" s="491" customFormat="1" ht="12" customHeight="1">
      <c r="A298" s="677"/>
      <c r="B298" s="680"/>
      <c r="C298" s="698"/>
      <c r="D298" s="686"/>
      <c r="E298" s="512"/>
      <c r="F298" s="691"/>
      <c r="G298" s="692"/>
      <c r="H298" s="516" t="s">
        <v>625</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695"/>
      <c r="AO298" s="667"/>
      <c r="AP298" s="672"/>
      <c r="AQ298" s="673"/>
      <c r="AR298" s="667"/>
      <c r="AS298" s="667"/>
      <c r="AT298" s="674"/>
      <c r="AU298" s="518"/>
      <c r="AV298" s="518"/>
      <c r="AX298" s="518"/>
      <c r="AY298" s="518"/>
    </row>
    <row r="299" spans="1:51" s="491" customFormat="1" ht="12" customHeight="1">
      <c r="A299" s="675">
        <v>93</v>
      </c>
      <c r="B299" s="678"/>
      <c r="C299" s="696"/>
      <c r="D299" s="684" t="s">
        <v>618</v>
      </c>
      <c r="E299" s="508"/>
      <c r="F299" s="687"/>
      <c r="G299" s="688"/>
      <c r="H299" s="509" t="s">
        <v>619</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693">
        <f t="shared" ref="AN299" si="358">IF(LEFT($AN$1,6)="共同生活援助",SUM(I300:AM300),SUM(I300:AM301))</f>
        <v>0</v>
      </c>
      <c r="AO299" s="665">
        <f>IF($AN$3="４週",AN299/4,AN299/(DAY(EOMONTH($I$21,0))/7))</f>
        <v>0</v>
      </c>
      <c r="AP299" s="668"/>
      <c r="AQ299" s="669"/>
      <c r="AR299" s="665" t="str">
        <f t="shared" ref="AR299" si="359">IF($AN$3="４週",AU300,AV300)</f>
        <v/>
      </c>
      <c r="AS299" s="665"/>
      <c r="AT299" s="674"/>
      <c r="AU299" s="511" t="s">
        <v>620</v>
      </c>
      <c r="AV299" s="511" t="s">
        <v>621</v>
      </c>
      <c r="AX299" s="511" t="s">
        <v>622</v>
      </c>
      <c r="AY299" s="511" t="s">
        <v>623</v>
      </c>
    </row>
    <row r="300" spans="1:51" s="491" customFormat="1" ht="12" customHeight="1">
      <c r="A300" s="676"/>
      <c r="B300" s="679"/>
      <c r="C300" s="697"/>
      <c r="D300" s="685"/>
      <c r="E300" s="512"/>
      <c r="F300" s="689"/>
      <c r="G300" s="690"/>
      <c r="H300" s="513" t="s">
        <v>624</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694"/>
      <c r="AO300" s="666"/>
      <c r="AP300" s="670"/>
      <c r="AQ300" s="671"/>
      <c r="AR300" s="666"/>
      <c r="AS300" s="666"/>
      <c r="AT300" s="674"/>
      <c r="AU300" s="515" t="str">
        <f t="shared" ref="AU300" si="360">IFERROR(IF($D299="□",($AO299/$AK$6),($AO299/$AK$8)),"")</f>
        <v/>
      </c>
      <c r="AV300" s="515" t="str">
        <f t="shared" ref="AV300" si="361">IFERROR(IF($D299="□",($AN299/$AO$6),($AN299/$AO$8)),"")</f>
        <v/>
      </c>
      <c r="AX300" s="515" t="s">
        <v>774</v>
      </c>
      <c r="AY300" s="515" t="s">
        <v>774</v>
      </c>
    </row>
    <row r="301" spans="1:51" s="491" customFormat="1" ht="12" customHeight="1">
      <c r="A301" s="677"/>
      <c r="B301" s="680"/>
      <c r="C301" s="698"/>
      <c r="D301" s="686"/>
      <c r="E301" s="512"/>
      <c r="F301" s="691"/>
      <c r="G301" s="692"/>
      <c r="H301" s="516" t="s">
        <v>625</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695"/>
      <c r="AO301" s="667"/>
      <c r="AP301" s="672"/>
      <c r="AQ301" s="673"/>
      <c r="AR301" s="667"/>
      <c r="AS301" s="667"/>
      <c r="AT301" s="674"/>
      <c r="AU301" s="518"/>
      <c r="AV301" s="518"/>
      <c r="AX301" s="518"/>
      <c r="AY301" s="518"/>
    </row>
    <row r="302" spans="1:51" s="491" customFormat="1" ht="12" customHeight="1">
      <c r="A302" s="675">
        <v>94</v>
      </c>
      <c r="B302" s="678"/>
      <c r="C302" s="696"/>
      <c r="D302" s="684" t="s">
        <v>618</v>
      </c>
      <c r="E302" s="508"/>
      <c r="F302" s="687"/>
      <c r="G302" s="688"/>
      <c r="H302" s="509" t="s">
        <v>619</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693">
        <f t="shared" ref="AN302" si="362">IF(LEFT($AN$1,6)="共同生活援助",SUM(I303:AM303),SUM(I303:AM304))</f>
        <v>0</v>
      </c>
      <c r="AO302" s="665">
        <f>IF($AN$3="４週",AN302/4,AN302/(DAY(EOMONTH($I$21,0))/7))</f>
        <v>0</v>
      </c>
      <c r="AP302" s="668"/>
      <c r="AQ302" s="669"/>
      <c r="AR302" s="665" t="str">
        <f t="shared" ref="AR302" si="363">IF($AN$3="４週",AU303,AV303)</f>
        <v/>
      </c>
      <c r="AS302" s="665"/>
      <c r="AT302" s="674"/>
      <c r="AU302" s="511" t="s">
        <v>620</v>
      </c>
      <c r="AV302" s="511" t="s">
        <v>621</v>
      </c>
      <c r="AX302" s="511" t="s">
        <v>622</v>
      </c>
      <c r="AY302" s="511" t="s">
        <v>623</v>
      </c>
    </row>
    <row r="303" spans="1:51" s="491" customFormat="1" ht="12" customHeight="1">
      <c r="A303" s="676"/>
      <c r="B303" s="679"/>
      <c r="C303" s="697"/>
      <c r="D303" s="685"/>
      <c r="E303" s="512"/>
      <c r="F303" s="689"/>
      <c r="G303" s="690"/>
      <c r="H303" s="513" t="s">
        <v>624</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694"/>
      <c r="AO303" s="666"/>
      <c r="AP303" s="670"/>
      <c r="AQ303" s="671"/>
      <c r="AR303" s="666"/>
      <c r="AS303" s="666"/>
      <c r="AT303" s="674"/>
      <c r="AU303" s="515" t="str">
        <f t="shared" ref="AU303" si="364">IFERROR(IF($D302="□",($AO302/$AK$6),($AO302/$AK$8)),"")</f>
        <v/>
      </c>
      <c r="AV303" s="515" t="str">
        <f t="shared" ref="AV303" si="365">IFERROR(IF($D302="□",($AN302/$AO$6),($AN302/$AO$8)),"")</f>
        <v/>
      </c>
      <c r="AX303" s="515" t="s">
        <v>774</v>
      </c>
      <c r="AY303" s="515" t="s">
        <v>774</v>
      </c>
    </row>
    <row r="304" spans="1:51" s="491" customFormat="1" ht="12" customHeight="1">
      <c r="A304" s="677"/>
      <c r="B304" s="680"/>
      <c r="C304" s="698"/>
      <c r="D304" s="686"/>
      <c r="E304" s="512"/>
      <c r="F304" s="691"/>
      <c r="G304" s="692"/>
      <c r="H304" s="516" t="s">
        <v>625</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695"/>
      <c r="AO304" s="667"/>
      <c r="AP304" s="672"/>
      <c r="AQ304" s="673"/>
      <c r="AR304" s="667"/>
      <c r="AS304" s="667"/>
      <c r="AT304" s="674"/>
      <c r="AU304" s="518"/>
      <c r="AV304" s="518"/>
      <c r="AX304" s="518"/>
      <c r="AY304" s="518"/>
    </row>
    <row r="305" spans="1:51" s="491" customFormat="1" ht="12" customHeight="1">
      <c r="A305" s="675">
        <v>95</v>
      </c>
      <c r="B305" s="678"/>
      <c r="C305" s="696"/>
      <c r="D305" s="684" t="s">
        <v>618</v>
      </c>
      <c r="E305" s="508"/>
      <c r="F305" s="687"/>
      <c r="G305" s="688"/>
      <c r="H305" s="509" t="s">
        <v>619</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693">
        <f t="shared" ref="AN305" si="366">IF(LEFT($AN$1,6)="共同生活援助",SUM(I306:AM306),SUM(I306:AM307))</f>
        <v>0</v>
      </c>
      <c r="AO305" s="665">
        <f>IF($AN$3="４週",AN305/4,AN305/(DAY(EOMONTH($I$21,0))/7))</f>
        <v>0</v>
      </c>
      <c r="AP305" s="668"/>
      <c r="AQ305" s="669"/>
      <c r="AR305" s="665" t="str">
        <f t="shared" ref="AR305" si="367">IF($AN$3="４週",AU306,AV306)</f>
        <v/>
      </c>
      <c r="AS305" s="665"/>
      <c r="AT305" s="674"/>
      <c r="AU305" s="511" t="s">
        <v>620</v>
      </c>
      <c r="AV305" s="511" t="s">
        <v>621</v>
      </c>
      <c r="AX305" s="511" t="s">
        <v>622</v>
      </c>
      <c r="AY305" s="511" t="s">
        <v>623</v>
      </c>
    </row>
    <row r="306" spans="1:51" s="491" customFormat="1" ht="12" customHeight="1">
      <c r="A306" s="676"/>
      <c r="B306" s="679"/>
      <c r="C306" s="697"/>
      <c r="D306" s="685"/>
      <c r="E306" s="512"/>
      <c r="F306" s="689"/>
      <c r="G306" s="690"/>
      <c r="H306" s="513" t="s">
        <v>624</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694"/>
      <c r="AO306" s="666"/>
      <c r="AP306" s="670"/>
      <c r="AQ306" s="671"/>
      <c r="AR306" s="666"/>
      <c r="AS306" s="666"/>
      <c r="AT306" s="674"/>
      <c r="AU306" s="515" t="str">
        <f t="shared" ref="AU306" si="368">IFERROR(IF($D305="□",($AO305/$AK$6),($AO305/$AK$8)),"")</f>
        <v/>
      </c>
      <c r="AV306" s="515" t="str">
        <f t="shared" ref="AV306" si="369">IFERROR(IF($D305="□",($AN305/$AO$6),($AN305/$AO$8)),"")</f>
        <v/>
      </c>
      <c r="AX306" s="515" t="s">
        <v>774</v>
      </c>
      <c r="AY306" s="515" t="s">
        <v>774</v>
      </c>
    </row>
    <row r="307" spans="1:51" s="491" customFormat="1" ht="12" customHeight="1">
      <c r="A307" s="677"/>
      <c r="B307" s="680"/>
      <c r="C307" s="698"/>
      <c r="D307" s="686"/>
      <c r="E307" s="512"/>
      <c r="F307" s="691"/>
      <c r="G307" s="692"/>
      <c r="H307" s="516" t="s">
        <v>625</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695"/>
      <c r="AO307" s="667"/>
      <c r="AP307" s="672"/>
      <c r="AQ307" s="673"/>
      <c r="AR307" s="667"/>
      <c r="AS307" s="667"/>
      <c r="AT307" s="674"/>
      <c r="AU307" s="518"/>
      <c r="AV307" s="518"/>
      <c r="AX307" s="518"/>
      <c r="AY307" s="518"/>
    </row>
    <row r="308" spans="1:51" s="491" customFormat="1" ht="12" customHeight="1">
      <c r="A308" s="675">
        <v>96</v>
      </c>
      <c r="B308" s="678"/>
      <c r="C308" s="696"/>
      <c r="D308" s="684" t="s">
        <v>618</v>
      </c>
      <c r="E308" s="508"/>
      <c r="F308" s="687"/>
      <c r="G308" s="688"/>
      <c r="H308" s="509" t="s">
        <v>619</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693">
        <f t="shared" ref="AN308" si="370">IF(LEFT($AN$1,6)="共同生活援助",SUM(I309:AM309),SUM(I309:AM310))</f>
        <v>0</v>
      </c>
      <c r="AO308" s="665">
        <f>IF($AN$3="４週",AN308/4,AN308/(DAY(EOMONTH($I$21,0))/7))</f>
        <v>0</v>
      </c>
      <c r="AP308" s="668"/>
      <c r="AQ308" s="669"/>
      <c r="AR308" s="665" t="str">
        <f t="shared" ref="AR308" si="371">IF($AN$3="４週",AU309,AV309)</f>
        <v/>
      </c>
      <c r="AS308" s="665"/>
      <c r="AT308" s="674"/>
      <c r="AU308" s="511" t="s">
        <v>620</v>
      </c>
      <c r="AV308" s="511" t="s">
        <v>621</v>
      </c>
      <c r="AX308" s="511" t="s">
        <v>622</v>
      </c>
      <c r="AY308" s="511" t="s">
        <v>623</v>
      </c>
    </row>
    <row r="309" spans="1:51" s="491" customFormat="1" ht="12" customHeight="1">
      <c r="A309" s="676"/>
      <c r="B309" s="679"/>
      <c r="C309" s="697"/>
      <c r="D309" s="685"/>
      <c r="E309" s="512"/>
      <c r="F309" s="689"/>
      <c r="G309" s="690"/>
      <c r="H309" s="513" t="s">
        <v>624</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694"/>
      <c r="AO309" s="666"/>
      <c r="AP309" s="670"/>
      <c r="AQ309" s="671"/>
      <c r="AR309" s="666"/>
      <c r="AS309" s="666"/>
      <c r="AT309" s="674"/>
      <c r="AU309" s="515" t="str">
        <f t="shared" ref="AU309" si="372">IFERROR(IF($D308="□",($AO308/$AK$6),($AO308/$AK$8)),"")</f>
        <v/>
      </c>
      <c r="AV309" s="515" t="str">
        <f t="shared" ref="AV309" si="373">IFERROR(IF($D308="□",($AN308/$AO$6),($AN308/$AO$8)),"")</f>
        <v/>
      </c>
      <c r="AX309" s="515" t="s">
        <v>774</v>
      </c>
      <c r="AY309" s="515" t="s">
        <v>774</v>
      </c>
    </row>
    <row r="310" spans="1:51" s="491" customFormat="1" ht="12" customHeight="1">
      <c r="A310" s="677"/>
      <c r="B310" s="680"/>
      <c r="C310" s="698"/>
      <c r="D310" s="686"/>
      <c r="E310" s="512"/>
      <c r="F310" s="691"/>
      <c r="G310" s="692"/>
      <c r="H310" s="516" t="s">
        <v>625</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695"/>
      <c r="AO310" s="667"/>
      <c r="AP310" s="672"/>
      <c r="AQ310" s="673"/>
      <c r="AR310" s="667"/>
      <c r="AS310" s="667"/>
      <c r="AT310" s="674"/>
      <c r="AU310" s="518"/>
      <c r="AV310" s="518"/>
      <c r="AX310" s="518"/>
      <c r="AY310" s="518"/>
    </row>
    <row r="311" spans="1:51" s="491" customFormat="1" ht="12" customHeight="1">
      <c r="A311" s="675">
        <v>97</v>
      </c>
      <c r="B311" s="678"/>
      <c r="C311" s="696"/>
      <c r="D311" s="684" t="s">
        <v>618</v>
      </c>
      <c r="E311" s="508"/>
      <c r="F311" s="687"/>
      <c r="G311" s="688"/>
      <c r="H311" s="509" t="s">
        <v>619</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693">
        <f t="shared" ref="AN311" si="374">IF(LEFT($AN$1,6)="共同生活援助",SUM(I312:AM312),SUM(I312:AM313))</f>
        <v>0</v>
      </c>
      <c r="AO311" s="665">
        <f>IF($AN$3="４週",AN311/4,AN311/(DAY(EOMONTH($I$21,0))/7))</f>
        <v>0</v>
      </c>
      <c r="AP311" s="668"/>
      <c r="AQ311" s="669"/>
      <c r="AR311" s="665" t="str">
        <f t="shared" ref="AR311" si="375">IF($AN$3="４週",AU312,AV312)</f>
        <v/>
      </c>
      <c r="AS311" s="665"/>
      <c r="AT311" s="674"/>
      <c r="AU311" s="511" t="s">
        <v>620</v>
      </c>
      <c r="AV311" s="511" t="s">
        <v>621</v>
      </c>
      <c r="AX311" s="511" t="s">
        <v>622</v>
      </c>
      <c r="AY311" s="511" t="s">
        <v>623</v>
      </c>
    </row>
    <row r="312" spans="1:51" s="491" customFormat="1" ht="12" customHeight="1">
      <c r="A312" s="676"/>
      <c r="B312" s="679"/>
      <c r="C312" s="697"/>
      <c r="D312" s="685"/>
      <c r="E312" s="512"/>
      <c r="F312" s="689"/>
      <c r="G312" s="690"/>
      <c r="H312" s="513" t="s">
        <v>624</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694"/>
      <c r="AO312" s="666"/>
      <c r="AP312" s="670"/>
      <c r="AQ312" s="671"/>
      <c r="AR312" s="666"/>
      <c r="AS312" s="666"/>
      <c r="AT312" s="674"/>
      <c r="AU312" s="515" t="str">
        <f t="shared" ref="AU312" si="376">IFERROR(IF($D311="□",($AO311/$AK$6),($AO311/$AK$8)),"")</f>
        <v/>
      </c>
      <c r="AV312" s="515" t="str">
        <f t="shared" ref="AV312" si="377">IFERROR(IF($D311="□",($AN311/$AO$6),($AN311/$AO$8)),"")</f>
        <v/>
      </c>
      <c r="AX312" s="515" t="s">
        <v>774</v>
      </c>
      <c r="AY312" s="515" t="s">
        <v>774</v>
      </c>
    </row>
    <row r="313" spans="1:51" s="491" customFormat="1" ht="12" customHeight="1">
      <c r="A313" s="677"/>
      <c r="B313" s="680"/>
      <c r="C313" s="698"/>
      <c r="D313" s="686"/>
      <c r="E313" s="512"/>
      <c r="F313" s="691"/>
      <c r="G313" s="692"/>
      <c r="H313" s="516" t="s">
        <v>625</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695"/>
      <c r="AO313" s="667"/>
      <c r="AP313" s="672"/>
      <c r="AQ313" s="673"/>
      <c r="AR313" s="667"/>
      <c r="AS313" s="667"/>
      <c r="AT313" s="674"/>
      <c r="AU313" s="518"/>
      <c r="AV313" s="518"/>
      <c r="AX313" s="518"/>
      <c r="AY313" s="518"/>
    </row>
    <row r="314" spans="1:51" s="491" customFormat="1" ht="12" customHeight="1">
      <c r="A314" s="675">
        <v>98</v>
      </c>
      <c r="B314" s="678"/>
      <c r="C314" s="696"/>
      <c r="D314" s="684" t="s">
        <v>618</v>
      </c>
      <c r="E314" s="508"/>
      <c r="F314" s="687"/>
      <c r="G314" s="688"/>
      <c r="H314" s="509" t="s">
        <v>619</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693">
        <f t="shared" ref="AN314" si="378">IF(LEFT($AN$1,6)="共同生活援助",SUM(I315:AM315),SUM(I315:AM316))</f>
        <v>0</v>
      </c>
      <c r="AO314" s="665">
        <f>IF($AN$3="４週",AN314/4,AN314/(DAY(EOMONTH($I$21,0))/7))</f>
        <v>0</v>
      </c>
      <c r="AP314" s="668"/>
      <c r="AQ314" s="669"/>
      <c r="AR314" s="665" t="str">
        <f t="shared" ref="AR314" si="379">IF($AN$3="４週",AU315,AV315)</f>
        <v/>
      </c>
      <c r="AS314" s="665"/>
      <c r="AT314" s="674"/>
      <c r="AU314" s="511" t="s">
        <v>620</v>
      </c>
      <c r="AV314" s="511" t="s">
        <v>621</v>
      </c>
      <c r="AX314" s="511" t="s">
        <v>622</v>
      </c>
      <c r="AY314" s="511" t="s">
        <v>623</v>
      </c>
    </row>
    <row r="315" spans="1:51" s="491" customFormat="1" ht="12" customHeight="1">
      <c r="A315" s="676"/>
      <c r="B315" s="679"/>
      <c r="C315" s="697"/>
      <c r="D315" s="685"/>
      <c r="E315" s="512"/>
      <c r="F315" s="689"/>
      <c r="G315" s="690"/>
      <c r="H315" s="513" t="s">
        <v>624</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694"/>
      <c r="AO315" s="666"/>
      <c r="AP315" s="670"/>
      <c r="AQ315" s="671"/>
      <c r="AR315" s="666"/>
      <c r="AS315" s="666"/>
      <c r="AT315" s="674"/>
      <c r="AU315" s="515" t="str">
        <f t="shared" ref="AU315" si="380">IFERROR(IF($D314="□",($AO314/$AK$6),($AO314/$AK$8)),"")</f>
        <v/>
      </c>
      <c r="AV315" s="515" t="str">
        <f t="shared" ref="AV315" si="381">IFERROR(IF($D314="□",($AN314/$AO$6),($AN314/$AO$8)),"")</f>
        <v/>
      </c>
      <c r="AX315" s="515" t="s">
        <v>774</v>
      </c>
      <c r="AY315" s="515" t="s">
        <v>774</v>
      </c>
    </row>
    <row r="316" spans="1:51" s="491" customFormat="1" ht="12" customHeight="1">
      <c r="A316" s="677"/>
      <c r="B316" s="680"/>
      <c r="C316" s="698"/>
      <c r="D316" s="686"/>
      <c r="E316" s="512"/>
      <c r="F316" s="691"/>
      <c r="G316" s="692"/>
      <c r="H316" s="516" t="s">
        <v>625</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695"/>
      <c r="AO316" s="667"/>
      <c r="AP316" s="672"/>
      <c r="AQ316" s="673"/>
      <c r="AR316" s="667"/>
      <c r="AS316" s="667"/>
      <c r="AT316" s="674"/>
      <c r="AU316" s="518"/>
      <c r="AV316" s="518"/>
      <c r="AX316" s="518"/>
      <c r="AY316" s="518"/>
    </row>
    <row r="317" spans="1:51" s="491" customFormat="1" ht="12" customHeight="1">
      <c r="A317" s="675">
        <v>99</v>
      </c>
      <c r="B317" s="678"/>
      <c r="C317" s="681"/>
      <c r="D317" s="684" t="s">
        <v>618</v>
      </c>
      <c r="E317" s="508"/>
      <c r="F317" s="687"/>
      <c r="G317" s="688"/>
      <c r="H317" s="509" t="s">
        <v>619</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693">
        <f t="shared" ref="AN317" si="382">IF(LEFT($AN$1,6)="共同生活援助",SUM(I318:AM318),SUM(I318:AM319))</f>
        <v>0</v>
      </c>
      <c r="AO317" s="665">
        <f>IF($AN$3="４週",AN317/4,AN317/(DAY(EOMONTH($I$21,0))/7))</f>
        <v>0</v>
      </c>
      <c r="AP317" s="668"/>
      <c r="AQ317" s="669"/>
      <c r="AR317" s="665" t="str">
        <f t="shared" ref="AR317" si="383">IF($AN$3="４週",AU318,AV318)</f>
        <v/>
      </c>
      <c r="AS317" s="665"/>
      <c r="AT317" s="674"/>
      <c r="AU317" s="511" t="s">
        <v>620</v>
      </c>
      <c r="AV317" s="511" t="s">
        <v>621</v>
      </c>
      <c r="AX317" s="511" t="s">
        <v>622</v>
      </c>
      <c r="AY317" s="511" t="s">
        <v>623</v>
      </c>
    </row>
    <row r="318" spans="1:51" s="491" customFormat="1" ht="12" customHeight="1">
      <c r="A318" s="676"/>
      <c r="B318" s="679"/>
      <c r="C318" s="682"/>
      <c r="D318" s="685"/>
      <c r="E318" s="512"/>
      <c r="F318" s="689"/>
      <c r="G318" s="690"/>
      <c r="H318" s="513" t="s">
        <v>624</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694"/>
      <c r="AO318" s="666"/>
      <c r="AP318" s="670"/>
      <c r="AQ318" s="671"/>
      <c r="AR318" s="666"/>
      <c r="AS318" s="666"/>
      <c r="AT318" s="674"/>
      <c r="AU318" s="515" t="str">
        <f t="shared" ref="AU318" si="384">IFERROR(IF($D317="□",($AO317/$AK$6),($AO317/$AK$8)),"")</f>
        <v/>
      </c>
      <c r="AV318" s="515" t="str">
        <f t="shared" ref="AV318" si="385">IFERROR(IF($D317="□",($AN317/$AO$6),($AN317/$AO$8)),"")</f>
        <v/>
      </c>
      <c r="AX318" s="515" t="s">
        <v>774</v>
      </c>
      <c r="AY318" s="515" t="s">
        <v>774</v>
      </c>
    </row>
    <row r="319" spans="1:51" s="491" customFormat="1" ht="12" customHeight="1">
      <c r="A319" s="677"/>
      <c r="B319" s="680"/>
      <c r="C319" s="683"/>
      <c r="D319" s="686"/>
      <c r="E319" s="572"/>
      <c r="F319" s="691"/>
      <c r="G319" s="692"/>
      <c r="H319" s="516" t="s">
        <v>625</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695"/>
      <c r="AO319" s="667"/>
      <c r="AP319" s="672"/>
      <c r="AQ319" s="673"/>
      <c r="AR319" s="667"/>
      <c r="AS319" s="667"/>
      <c r="AT319" s="674"/>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626</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627</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628</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629</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630</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631</v>
      </c>
      <c r="B326" s="543"/>
      <c r="C326" s="531"/>
      <c r="D326" s="531"/>
      <c r="E326" s="531"/>
      <c r="F326" s="531"/>
      <c r="G326" s="531"/>
      <c r="H326" s="531"/>
      <c r="I326" s="531"/>
      <c r="J326" s="531"/>
    </row>
    <row r="327" spans="1:46" ht="15" customHeight="1">
      <c r="A327" s="531" t="s">
        <v>632</v>
      </c>
      <c r="B327" s="543"/>
      <c r="C327" s="531"/>
      <c r="D327" s="531"/>
      <c r="E327" s="531"/>
      <c r="F327" s="531"/>
      <c r="G327" s="531"/>
      <c r="H327" s="531"/>
      <c r="I327" s="531"/>
      <c r="J327" s="531"/>
    </row>
    <row r="328" spans="1:46" ht="15" customHeight="1">
      <c r="A328" s="531"/>
      <c r="B328" s="544" t="s">
        <v>633</v>
      </c>
      <c r="C328" s="662" t="s">
        <v>634</v>
      </c>
      <c r="D328" s="663"/>
      <c r="E328" s="664"/>
      <c r="F328" s="527"/>
      <c r="G328" s="527"/>
      <c r="H328" s="531"/>
      <c r="I328" s="531"/>
      <c r="AS328" s="531"/>
    </row>
    <row r="329" spans="1:46" ht="15" customHeight="1">
      <c r="A329" s="531"/>
      <c r="B329" s="545" t="s">
        <v>635</v>
      </c>
      <c r="C329" s="662" t="s">
        <v>636</v>
      </c>
      <c r="D329" s="663"/>
      <c r="E329" s="664"/>
      <c r="F329" s="531"/>
      <c r="G329" s="531"/>
      <c r="H329" s="531"/>
      <c r="I329" s="531"/>
      <c r="AS329" s="531"/>
    </row>
    <row r="330" spans="1:46" ht="15" customHeight="1">
      <c r="A330" s="531"/>
      <c r="B330" s="545" t="s">
        <v>637</v>
      </c>
      <c r="C330" s="662" t="s">
        <v>638</v>
      </c>
      <c r="D330" s="663"/>
      <c r="E330" s="664"/>
      <c r="F330" s="531"/>
      <c r="G330" s="531"/>
      <c r="H330" s="531"/>
      <c r="I330" s="531"/>
      <c r="AS330" s="531"/>
    </row>
    <row r="331" spans="1:46" ht="15" customHeight="1">
      <c r="A331" s="531"/>
      <c r="B331" s="545" t="s">
        <v>639</v>
      </c>
      <c r="C331" s="662" t="s">
        <v>640</v>
      </c>
      <c r="D331" s="663"/>
      <c r="E331" s="664"/>
      <c r="F331" s="531"/>
      <c r="G331" s="531"/>
      <c r="H331" s="531"/>
      <c r="I331" s="531"/>
      <c r="AS331" s="531"/>
    </row>
    <row r="332" spans="1:46" ht="15" customHeight="1">
      <c r="A332" s="531"/>
      <c r="B332" s="545" t="s">
        <v>641</v>
      </c>
      <c r="C332" s="662" t="s">
        <v>642</v>
      </c>
      <c r="D332" s="663"/>
      <c r="E332" s="664"/>
      <c r="F332" s="531"/>
      <c r="G332" s="531"/>
      <c r="H332" s="531"/>
      <c r="I332" s="531"/>
      <c r="AS332" s="531"/>
    </row>
    <row r="333" spans="1:46" ht="15" customHeight="1">
      <c r="A333" s="531"/>
      <c r="B333" s="531" t="s">
        <v>643</v>
      </c>
      <c r="C333" s="531"/>
      <c r="D333" s="531"/>
      <c r="E333" s="531"/>
      <c r="F333" s="531"/>
      <c r="G333" s="531"/>
      <c r="H333" s="531"/>
      <c r="I333" s="531"/>
      <c r="J333" s="531"/>
    </row>
    <row r="334" spans="1:46" ht="15" customHeight="1">
      <c r="A334" s="531"/>
      <c r="B334" s="531" t="s">
        <v>644</v>
      </c>
      <c r="C334" s="531"/>
      <c r="D334" s="531"/>
      <c r="E334" s="531"/>
      <c r="F334" s="531"/>
      <c r="G334" s="531"/>
      <c r="H334" s="531"/>
      <c r="I334" s="531"/>
      <c r="J334" s="531"/>
    </row>
    <row r="335" spans="1:46" ht="15" customHeight="1">
      <c r="A335" s="531"/>
      <c r="B335" s="531" t="s">
        <v>645</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646</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647</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648</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649</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650</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651</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652</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653</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654</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655</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656</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657</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658</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heetViews>
  <sheetFormatPr defaultRowHeight="13.5"/>
  <cols>
    <col min="1" max="1" width="3.125" style="331" customWidth="1"/>
    <col min="2" max="2" width="16" style="331" customWidth="1"/>
    <col min="3" max="4" width="18.625" style="331" customWidth="1"/>
    <col min="5" max="6" width="13.625" style="331" customWidth="1"/>
    <col min="7" max="9" width="17.625" style="331" customWidth="1"/>
    <col min="10" max="11" width="13.625" style="331" customWidth="1"/>
    <col min="12" max="12" width="9" style="331" bestFit="1" customWidth="1"/>
    <col min="13" max="16384" width="9" style="331"/>
  </cols>
  <sheetData>
    <row r="1" spans="1:10" ht="15.75" customHeight="1">
      <c r="A1" s="407" t="s">
        <v>531</v>
      </c>
      <c r="B1" s="334"/>
      <c r="C1" s="334"/>
      <c r="D1" s="334"/>
      <c r="E1" s="334"/>
    </row>
    <row r="2" spans="1:10" ht="21.75" customHeight="1">
      <c r="A2" s="573" t="s">
        <v>764</v>
      </c>
      <c r="E2" s="332"/>
      <c r="F2" s="333"/>
      <c r="G2" s="332"/>
      <c r="H2" s="335"/>
    </row>
    <row r="3" spans="1:10" ht="21" customHeight="1">
      <c r="B3" s="336" t="s">
        <v>419</v>
      </c>
      <c r="C3" s="337" t="s">
        <v>420</v>
      </c>
      <c r="D3" s="337" t="s">
        <v>421</v>
      </c>
      <c r="E3" s="337" t="s">
        <v>422</v>
      </c>
      <c r="F3" s="338"/>
      <c r="G3" s="334"/>
      <c r="I3" s="334"/>
      <c r="J3" s="334"/>
    </row>
    <row r="4" spans="1:10" ht="21" customHeight="1">
      <c r="B4" s="336" t="s">
        <v>423</v>
      </c>
      <c r="C4" s="343"/>
      <c r="D4" s="357"/>
      <c r="E4" s="343">
        <f>C4*D4</f>
        <v>0</v>
      </c>
      <c r="F4" s="339"/>
    </row>
    <row r="5" spans="1:10" ht="21" customHeight="1">
      <c r="B5" s="340" t="s">
        <v>424</v>
      </c>
      <c r="C5" s="343"/>
      <c r="D5" s="357"/>
      <c r="E5" s="343">
        <f t="shared" ref="E5:E7" si="0">C5*D5</f>
        <v>0</v>
      </c>
      <c r="F5" s="339"/>
    </row>
    <row r="6" spans="1:10" ht="21" customHeight="1">
      <c r="B6" s="336" t="s">
        <v>425</v>
      </c>
      <c r="C6" s="343"/>
      <c r="D6" s="357"/>
      <c r="E6" s="343">
        <f t="shared" si="0"/>
        <v>0</v>
      </c>
      <c r="F6" s="339"/>
    </row>
    <row r="7" spans="1:10" ht="21" customHeight="1">
      <c r="B7" s="341" t="s">
        <v>426</v>
      </c>
      <c r="C7" s="343"/>
      <c r="D7" s="357"/>
      <c r="E7" s="343">
        <f t="shared" si="0"/>
        <v>0</v>
      </c>
      <c r="F7" s="339"/>
    </row>
    <row r="8" spans="1:10" ht="21" customHeight="1">
      <c r="B8" s="336"/>
      <c r="C8" s="343"/>
      <c r="D8" s="357"/>
      <c r="E8" s="343"/>
      <c r="F8" s="339"/>
    </row>
    <row r="9" spans="1:10">
      <c r="A9" s="335"/>
      <c r="B9" s="331" t="s">
        <v>427</v>
      </c>
    </row>
    <row r="10" spans="1:10" ht="21.75" customHeight="1">
      <c r="B10" s="334"/>
      <c r="C10" s="342"/>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zoomScaleNormal="100" zoomScaleSheetLayoutView="100" workbookViewId="0">
      <selection activeCell="B1" sqref="B1"/>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108"/>
      <c r="B1" s="146" t="s">
        <v>198</v>
      </c>
      <c r="C1" s="80"/>
      <c r="D1" s="108"/>
      <c r="E1" s="290"/>
      <c r="F1" s="290"/>
      <c r="G1" s="108"/>
      <c r="H1" s="108"/>
      <c r="I1" s="108"/>
      <c r="J1" s="108"/>
      <c r="K1" s="108"/>
      <c r="L1" s="768" t="s">
        <v>323</v>
      </c>
      <c r="M1" s="768"/>
      <c r="N1" s="766" t="s">
        <v>322</v>
      </c>
      <c r="O1" s="767"/>
    </row>
    <row r="2" spans="1:18" ht="4.5" customHeight="1" thickBot="1">
      <c r="A2" s="108"/>
      <c r="B2" s="146"/>
      <c r="C2" s="80"/>
      <c r="D2" s="108"/>
      <c r="E2" s="108"/>
      <c r="F2" s="108"/>
      <c r="G2" s="108"/>
      <c r="H2" s="108"/>
      <c r="I2" s="108"/>
      <c r="J2" s="108"/>
      <c r="K2" s="108"/>
      <c r="L2" s="108"/>
      <c r="M2" s="108"/>
      <c r="N2" s="108"/>
      <c r="O2" s="108"/>
    </row>
    <row r="3" spans="1:18" ht="18" customHeight="1" thickBot="1">
      <c r="A3" s="150"/>
      <c r="B3" s="769" t="s">
        <v>199</v>
      </c>
      <c r="C3" s="770"/>
      <c r="D3" s="213"/>
      <c r="E3" s="286" t="s">
        <v>319</v>
      </c>
      <c r="F3" s="80"/>
      <c r="G3" s="80"/>
      <c r="H3" s="80"/>
      <c r="I3" s="80"/>
      <c r="J3" s="80"/>
      <c r="K3" s="80"/>
      <c r="L3" s="80"/>
      <c r="M3" s="80"/>
      <c r="N3" s="80"/>
      <c r="O3" s="80"/>
      <c r="P3" s="108"/>
    </row>
    <row r="4" spans="1:18" ht="18" customHeight="1" thickBot="1">
      <c r="A4" s="150"/>
      <c r="B4" s="782" t="s">
        <v>200</v>
      </c>
      <c r="C4" s="783"/>
      <c r="D4" s="784"/>
      <c r="E4" s="153"/>
      <c r="F4" s="145"/>
      <c r="G4" s="144"/>
      <c r="H4" s="144"/>
      <c r="I4" s="144"/>
      <c r="J4" s="144"/>
      <c r="K4" s="144"/>
      <c r="L4" s="144"/>
      <c r="M4" s="144"/>
      <c r="N4" s="144"/>
      <c r="O4" s="143"/>
      <c r="P4" s="108"/>
    </row>
    <row r="5" spans="1:18" ht="18" customHeight="1">
      <c r="A5" s="150"/>
      <c r="B5" s="785" t="s">
        <v>201</v>
      </c>
      <c r="C5" s="779"/>
      <c r="D5" s="780"/>
      <c r="E5" s="780"/>
      <c r="F5" s="780"/>
      <c r="G5" s="780"/>
      <c r="H5" s="780"/>
      <c r="I5" s="780"/>
      <c r="J5" s="780"/>
      <c r="K5" s="780"/>
      <c r="L5" s="780"/>
      <c r="M5" s="780"/>
      <c r="N5" s="780"/>
      <c r="O5" s="781"/>
      <c r="P5" s="108"/>
      <c r="R5" s="148" t="s">
        <v>230</v>
      </c>
    </row>
    <row r="6" spans="1:18" ht="18" customHeight="1" thickBot="1">
      <c r="A6" s="80"/>
      <c r="B6" s="786"/>
      <c r="C6" s="776"/>
      <c r="D6" s="777"/>
      <c r="E6" s="777"/>
      <c r="F6" s="777"/>
      <c r="G6" s="777"/>
      <c r="H6" s="777"/>
      <c r="I6" s="777"/>
      <c r="J6" s="777"/>
      <c r="K6" s="777"/>
      <c r="L6" s="777"/>
      <c r="M6" s="777"/>
      <c r="N6" s="777"/>
      <c r="O6" s="778"/>
      <c r="P6" s="108"/>
      <c r="R6" s="148" t="s">
        <v>238</v>
      </c>
    </row>
    <row r="7" spans="1:18" ht="18" customHeight="1">
      <c r="A7" s="80"/>
      <c r="B7" s="785" t="s">
        <v>202</v>
      </c>
      <c r="C7" s="773"/>
      <c r="D7" s="774"/>
      <c r="E7" s="774"/>
      <c r="F7" s="774"/>
      <c r="G7" s="774"/>
      <c r="H7" s="774"/>
      <c r="I7" s="774"/>
      <c r="J7" s="774"/>
      <c r="K7" s="774"/>
      <c r="L7" s="774"/>
      <c r="M7" s="774"/>
      <c r="N7" s="774"/>
      <c r="O7" s="775"/>
      <c r="P7" s="108"/>
      <c r="R7" s="148" t="s">
        <v>227</v>
      </c>
    </row>
    <row r="8" spans="1:18" ht="18" customHeight="1" thickBot="1">
      <c r="A8" s="80"/>
      <c r="B8" s="786"/>
      <c r="C8" s="776"/>
      <c r="D8" s="777"/>
      <c r="E8" s="777"/>
      <c r="F8" s="777"/>
      <c r="G8" s="777"/>
      <c r="H8" s="777"/>
      <c r="I8" s="777"/>
      <c r="J8" s="777"/>
      <c r="K8" s="777"/>
      <c r="L8" s="777"/>
      <c r="M8" s="777"/>
      <c r="N8" s="777"/>
      <c r="O8" s="778"/>
      <c r="P8" s="108"/>
      <c r="R8" s="148" t="s">
        <v>197</v>
      </c>
    </row>
    <row r="9" spans="1:18" ht="18" customHeight="1" thickBot="1">
      <c r="A9" s="108"/>
      <c r="B9" s="787" t="s">
        <v>203</v>
      </c>
      <c r="C9" s="788"/>
      <c r="D9" s="788"/>
      <c r="E9" s="789"/>
      <c r="F9" s="790"/>
      <c r="G9" s="791"/>
      <c r="H9" s="792" t="s">
        <v>204</v>
      </c>
      <c r="I9" s="793"/>
      <c r="J9" s="774" t="s">
        <v>205</v>
      </c>
      <c r="K9" s="774"/>
      <c r="L9" s="774" t="s">
        <v>206</v>
      </c>
      <c r="M9" s="774"/>
      <c r="N9" s="144"/>
      <c r="O9" s="143"/>
      <c r="P9" s="108"/>
    </row>
    <row r="10" spans="1:18" ht="18" customHeight="1" thickBot="1">
      <c r="A10" s="108"/>
      <c r="B10" s="154" t="s">
        <v>207</v>
      </c>
      <c r="C10" s="155"/>
      <c r="D10" s="155"/>
      <c r="E10" s="155"/>
      <c r="F10" s="156"/>
      <c r="G10" s="156"/>
      <c r="H10" s="156"/>
      <c r="I10" s="157" t="s">
        <v>208</v>
      </c>
      <c r="J10" s="780" t="s">
        <v>209</v>
      </c>
      <c r="K10" s="780"/>
      <c r="L10" s="780" t="s">
        <v>210</v>
      </c>
      <c r="M10" s="780"/>
      <c r="N10" s="142"/>
      <c r="O10" s="137"/>
      <c r="P10" s="108"/>
    </row>
    <row r="11" spans="1:18" ht="18" customHeight="1" thickBot="1">
      <c r="A11" s="108"/>
      <c r="B11" s="831" t="s">
        <v>211</v>
      </c>
      <c r="C11" s="832"/>
      <c r="D11" s="159" t="s">
        <v>212</v>
      </c>
      <c r="E11" s="635"/>
      <c r="F11" s="635"/>
      <c r="G11" s="635"/>
      <c r="H11" s="160" t="s">
        <v>213</v>
      </c>
      <c r="I11" s="142"/>
      <c r="J11" s="142"/>
      <c r="K11" s="142"/>
      <c r="L11" s="142"/>
      <c r="M11" s="142"/>
      <c r="N11" s="142"/>
      <c r="O11" s="137"/>
      <c r="P11" s="108"/>
    </row>
    <row r="12" spans="1:18" ht="18" customHeight="1">
      <c r="A12" s="108"/>
      <c r="B12" s="798" t="s">
        <v>214</v>
      </c>
      <c r="C12" s="799"/>
      <c r="D12" s="142"/>
      <c r="E12" s="142"/>
      <c r="F12" s="142"/>
      <c r="G12" s="142"/>
      <c r="H12" s="142"/>
      <c r="I12" s="142"/>
      <c r="J12" s="142"/>
      <c r="K12" s="142"/>
      <c r="L12" s="142"/>
      <c r="M12" s="142"/>
      <c r="N12" s="142"/>
      <c r="O12" s="137"/>
      <c r="P12" s="108"/>
    </row>
    <row r="13" spans="1:18" ht="18" customHeight="1">
      <c r="A13" s="108"/>
      <c r="B13" s="785" t="s">
        <v>201</v>
      </c>
      <c r="C13" s="622"/>
      <c r="D13" s="623"/>
      <c r="E13" s="623"/>
      <c r="F13" s="623"/>
      <c r="G13" s="623"/>
      <c r="H13" s="623"/>
      <c r="I13" s="623"/>
      <c r="J13" s="623"/>
      <c r="K13" s="623"/>
      <c r="L13" s="623"/>
      <c r="M13" s="623"/>
      <c r="N13" s="623"/>
      <c r="O13" s="624"/>
      <c r="P13" s="108"/>
    </row>
    <row r="14" spans="1:18" ht="18" customHeight="1">
      <c r="A14" s="108"/>
      <c r="B14" s="794"/>
      <c r="C14" s="840"/>
      <c r="D14" s="620"/>
      <c r="E14" s="620"/>
      <c r="F14" s="620"/>
      <c r="G14" s="620"/>
      <c r="H14" s="620"/>
      <c r="I14" s="620"/>
      <c r="J14" s="620"/>
      <c r="K14" s="620"/>
      <c r="L14" s="620"/>
      <c r="M14" s="620"/>
      <c r="N14" s="620"/>
      <c r="O14" s="621"/>
      <c r="P14" s="108"/>
    </row>
    <row r="15" spans="1:18" ht="18" customHeight="1">
      <c r="A15" s="108"/>
      <c r="B15" s="794" t="s">
        <v>202</v>
      </c>
      <c r="C15" s="622"/>
      <c r="D15" s="623"/>
      <c r="E15" s="623"/>
      <c r="F15" s="623"/>
      <c r="G15" s="623"/>
      <c r="H15" s="623"/>
      <c r="I15" s="623"/>
      <c r="J15" s="623"/>
      <c r="K15" s="623"/>
      <c r="L15" s="623"/>
      <c r="M15" s="623"/>
      <c r="N15" s="623"/>
      <c r="O15" s="836"/>
      <c r="P15" s="108"/>
    </row>
    <row r="16" spans="1:18" ht="18" customHeight="1" thickBot="1">
      <c r="A16" s="108"/>
      <c r="B16" s="806"/>
      <c r="C16" s="779"/>
      <c r="D16" s="780"/>
      <c r="E16" s="780"/>
      <c r="F16" s="780"/>
      <c r="G16" s="780"/>
      <c r="H16" s="780"/>
      <c r="I16" s="780"/>
      <c r="J16" s="780"/>
      <c r="K16" s="780"/>
      <c r="L16" s="780"/>
      <c r="M16" s="780"/>
      <c r="N16" s="780"/>
      <c r="O16" s="781"/>
      <c r="P16" s="108"/>
    </row>
    <row r="17" spans="1:16" ht="18" customHeight="1" thickBot="1">
      <c r="A17" s="108"/>
      <c r="B17" s="782" t="s">
        <v>215</v>
      </c>
      <c r="C17" s="784"/>
      <c r="D17" s="345" t="s">
        <v>212</v>
      </c>
      <c r="E17" s="807"/>
      <c r="F17" s="807"/>
      <c r="G17" s="807"/>
      <c r="H17" s="344" t="s">
        <v>213</v>
      </c>
      <c r="I17" s="214"/>
      <c r="J17" s="214"/>
      <c r="K17" s="214"/>
      <c r="L17" s="214"/>
      <c r="M17" s="214"/>
      <c r="N17" s="214"/>
      <c r="O17" s="215"/>
      <c r="P17" s="108"/>
    </row>
    <row r="18" spans="1:16" ht="18" customHeight="1" thickBot="1">
      <c r="A18" s="108"/>
      <c r="B18" s="787" t="s">
        <v>216</v>
      </c>
      <c r="C18" s="788"/>
      <c r="D18" s="789"/>
      <c r="E18" s="808"/>
      <c r="F18" s="809"/>
      <c r="G18" s="809"/>
      <c r="H18" s="161" t="s">
        <v>213</v>
      </c>
      <c r="I18" s="142"/>
      <c r="J18" s="142"/>
      <c r="K18" s="142"/>
      <c r="L18" s="142"/>
      <c r="M18" s="142"/>
      <c r="N18" s="142"/>
      <c r="O18" s="137"/>
      <c r="P18" s="108"/>
    </row>
    <row r="19" spans="1:16" ht="18" customHeight="1">
      <c r="A19" s="108"/>
      <c r="B19" s="771" t="s">
        <v>217</v>
      </c>
      <c r="C19" s="772"/>
      <c r="D19" s="772"/>
      <c r="E19" s="140"/>
      <c r="F19" s="142"/>
      <c r="G19" s="142"/>
      <c r="H19" s="142"/>
      <c r="I19" s="142"/>
      <c r="J19" s="142"/>
      <c r="K19" s="142"/>
      <c r="L19" s="142"/>
      <c r="M19" s="142"/>
      <c r="N19" s="142"/>
      <c r="O19" s="137"/>
      <c r="P19" s="142"/>
    </row>
    <row r="20" spans="1:16" ht="18" customHeight="1">
      <c r="A20" s="108"/>
      <c r="B20" s="162" t="s">
        <v>218</v>
      </c>
      <c r="C20" s="163"/>
      <c r="D20" s="164" t="s">
        <v>212</v>
      </c>
      <c r="E20" s="635"/>
      <c r="F20" s="635"/>
      <c r="G20" s="635"/>
      <c r="H20" s="160" t="s">
        <v>213</v>
      </c>
      <c r="I20" s="142"/>
      <c r="J20" s="142"/>
      <c r="K20" s="142"/>
      <c r="L20" s="142"/>
      <c r="M20" s="142"/>
      <c r="N20" s="142"/>
      <c r="O20" s="137"/>
      <c r="P20" s="142"/>
    </row>
    <row r="21" spans="1:16" ht="18" customHeight="1">
      <c r="A21" s="108"/>
      <c r="B21" s="165" t="s">
        <v>219</v>
      </c>
      <c r="C21" s="166"/>
      <c r="D21" s="167" t="s">
        <v>212</v>
      </c>
      <c r="E21" s="635"/>
      <c r="F21" s="635"/>
      <c r="G21" s="635"/>
      <c r="H21" s="160" t="s">
        <v>213</v>
      </c>
      <c r="I21" s="142"/>
      <c r="J21" s="142"/>
      <c r="K21" s="142"/>
      <c r="L21" s="142"/>
      <c r="M21" s="142"/>
      <c r="N21" s="142"/>
      <c r="O21" s="137"/>
      <c r="P21" s="142"/>
    </row>
    <row r="22" spans="1:16" ht="18" customHeight="1">
      <c r="A22" s="108"/>
      <c r="B22" s="168" t="s">
        <v>220</v>
      </c>
      <c r="C22" s="169"/>
      <c r="D22" s="164" t="s">
        <v>212</v>
      </c>
      <c r="E22" s="635"/>
      <c r="F22" s="635"/>
      <c r="G22" s="635"/>
      <c r="H22" s="160" t="s">
        <v>213</v>
      </c>
      <c r="I22" s="833" t="s">
        <v>221</v>
      </c>
      <c r="J22" s="834"/>
      <c r="K22" s="834"/>
      <c r="L22" s="834"/>
      <c r="M22" s="834"/>
      <c r="N22" s="834"/>
      <c r="O22" s="835"/>
      <c r="P22" s="142"/>
    </row>
    <row r="23" spans="1:16" ht="18" customHeight="1">
      <c r="A23" s="108"/>
      <c r="B23" s="170" t="s">
        <v>222</v>
      </c>
      <c r="C23" s="171"/>
      <c r="D23" s="172" t="s">
        <v>212</v>
      </c>
      <c r="E23" s="623"/>
      <c r="F23" s="623"/>
      <c r="G23" s="623"/>
      <c r="H23" s="173" t="s">
        <v>213</v>
      </c>
      <c r="I23" s="139"/>
      <c r="J23" s="142"/>
      <c r="K23" s="142"/>
      <c r="L23" s="142"/>
      <c r="M23" s="142"/>
      <c r="N23" s="142"/>
      <c r="O23" s="137"/>
      <c r="P23" s="142"/>
    </row>
    <row r="24" spans="1:16" ht="18" customHeight="1">
      <c r="A24" s="108"/>
      <c r="B24" s="837" t="s">
        <v>223</v>
      </c>
      <c r="C24" s="838"/>
      <c r="D24" s="839"/>
      <c r="E24" s="138"/>
      <c r="F24" s="138"/>
      <c r="G24" s="138"/>
      <c r="H24" s="138"/>
      <c r="I24" s="142"/>
      <c r="J24" s="142"/>
      <c r="K24" s="142"/>
      <c r="L24" s="142"/>
      <c r="M24" s="142"/>
      <c r="N24" s="142"/>
      <c r="O24" s="137"/>
      <c r="P24" s="108"/>
    </row>
    <row r="25" spans="1:16" ht="18" customHeight="1">
      <c r="A25" s="108"/>
      <c r="B25" s="829"/>
      <c r="C25" s="780"/>
      <c r="D25" s="780"/>
      <c r="E25" s="780"/>
      <c r="F25" s="780"/>
      <c r="G25" s="780"/>
      <c r="H25" s="780"/>
      <c r="I25" s="780"/>
      <c r="J25" s="780"/>
      <c r="K25" s="780"/>
      <c r="L25" s="780"/>
      <c r="M25" s="780"/>
      <c r="N25" s="780"/>
      <c r="O25" s="781"/>
      <c r="P25" s="108"/>
    </row>
    <row r="26" spans="1:16" ht="18" customHeight="1" thickBot="1">
      <c r="A26" s="108"/>
      <c r="B26" s="830"/>
      <c r="C26" s="777"/>
      <c r="D26" s="777"/>
      <c r="E26" s="777"/>
      <c r="F26" s="777"/>
      <c r="G26" s="777"/>
      <c r="H26" s="777"/>
      <c r="I26" s="777"/>
      <c r="J26" s="777"/>
      <c r="K26" s="777"/>
      <c r="L26" s="777"/>
      <c r="M26" s="777"/>
      <c r="N26" s="777"/>
      <c r="O26" s="778"/>
      <c r="P26" s="108"/>
    </row>
    <row r="27" spans="1:16" ht="9.9499999999999993" customHeight="1">
      <c r="A27" s="147"/>
      <c r="B27" s="147"/>
      <c r="C27" s="147"/>
      <c r="D27" s="147"/>
      <c r="E27" s="147"/>
      <c r="F27" s="147"/>
      <c r="G27" s="147"/>
      <c r="H27" s="147"/>
      <c r="I27" s="147"/>
      <c r="J27" s="147"/>
      <c r="K27" s="147"/>
      <c r="L27" s="147"/>
      <c r="M27" s="147"/>
      <c r="N27" s="147"/>
      <c r="O27" s="147"/>
      <c r="P27" s="147"/>
    </row>
    <row r="28" spans="1:16" ht="18" customHeight="1">
      <c r="A28" s="141"/>
      <c r="B28" s="141" t="s">
        <v>239</v>
      </c>
      <c r="C28" s="141"/>
      <c r="D28" s="141"/>
      <c r="E28" s="141"/>
      <c r="F28" s="141"/>
      <c r="G28" s="141"/>
      <c r="H28" s="141"/>
      <c r="I28" s="141"/>
      <c r="J28" s="141"/>
      <c r="K28" s="141"/>
      <c r="L28" s="141"/>
      <c r="M28" s="141"/>
      <c r="N28" s="141"/>
      <c r="O28" s="141"/>
      <c r="P28" s="141"/>
    </row>
    <row r="29" spans="1:16" ht="18" customHeight="1">
      <c r="A29" s="141"/>
      <c r="B29" s="141" t="s">
        <v>224</v>
      </c>
      <c r="C29" s="141"/>
      <c r="D29" s="141"/>
      <c r="E29" s="141"/>
      <c r="F29" s="141"/>
      <c r="G29" s="141"/>
      <c r="H29" s="141"/>
      <c r="I29" s="141"/>
      <c r="J29" s="141"/>
      <c r="K29" s="141"/>
      <c r="L29" s="141"/>
      <c r="M29" s="141"/>
      <c r="N29" s="141"/>
      <c r="O29" s="141"/>
      <c r="P29" s="141"/>
    </row>
    <row r="30" spans="1:16" ht="30" customHeight="1">
      <c r="A30" s="141"/>
      <c r="B30" s="800" t="s">
        <v>225</v>
      </c>
      <c r="C30" s="800"/>
      <c r="D30" s="800"/>
      <c r="E30" s="800"/>
      <c r="F30" s="800"/>
      <c r="G30" s="800"/>
      <c r="H30" s="800"/>
      <c r="I30" s="800"/>
      <c r="J30" s="800"/>
      <c r="K30" s="800"/>
      <c r="L30" s="800"/>
      <c r="M30" s="800"/>
      <c r="N30" s="800"/>
      <c r="O30" s="800"/>
      <c r="P30" s="141"/>
    </row>
    <row r="31" spans="1:16" ht="18" customHeight="1" thickBot="1">
      <c r="B31" s="149" t="s">
        <v>226</v>
      </c>
    </row>
    <row r="32" spans="1:16" ht="18" customHeight="1" thickBot="1">
      <c r="A32" s="150"/>
      <c r="B32" s="769" t="s">
        <v>199</v>
      </c>
      <c r="C32" s="770"/>
      <c r="D32" s="151" t="s">
        <v>227</v>
      </c>
      <c r="E32" s="152" t="s">
        <v>320</v>
      </c>
      <c r="F32" s="152"/>
      <c r="G32" s="152"/>
      <c r="H32" s="152"/>
      <c r="I32" s="152"/>
      <c r="J32" s="152"/>
      <c r="K32" s="152"/>
      <c r="L32" s="152"/>
      <c r="M32" s="152"/>
      <c r="N32" s="152"/>
      <c r="O32" s="152"/>
    </row>
    <row r="33" spans="1:16" ht="18" customHeight="1" thickBot="1">
      <c r="A33" s="150"/>
      <c r="B33" s="801" t="s">
        <v>200</v>
      </c>
      <c r="C33" s="802"/>
      <c r="D33" s="803"/>
      <c r="E33" s="174"/>
      <c r="F33" s="175"/>
      <c r="G33" s="176"/>
      <c r="H33" s="176"/>
      <c r="I33" s="176"/>
      <c r="J33" s="176"/>
      <c r="K33" s="176"/>
      <c r="L33" s="176"/>
      <c r="M33" s="176"/>
      <c r="N33" s="176"/>
      <c r="O33" s="177"/>
    </row>
    <row r="34" spans="1:16" ht="18" customHeight="1">
      <c r="A34" s="150"/>
      <c r="B34" s="804" t="s">
        <v>201</v>
      </c>
      <c r="C34" s="795" t="s">
        <v>228</v>
      </c>
      <c r="D34" s="796"/>
      <c r="E34" s="796"/>
      <c r="F34" s="796"/>
      <c r="G34" s="796"/>
      <c r="H34" s="796"/>
      <c r="I34" s="796"/>
      <c r="J34" s="796"/>
      <c r="K34" s="796"/>
      <c r="L34" s="796"/>
      <c r="M34" s="796"/>
      <c r="N34" s="796"/>
      <c r="O34" s="797"/>
    </row>
    <row r="35" spans="1:16" ht="18" customHeight="1" thickBot="1">
      <c r="A35" s="150"/>
      <c r="B35" s="805"/>
      <c r="C35" s="824"/>
      <c r="D35" s="815"/>
      <c r="E35" s="815"/>
      <c r="F35" s="815"/>
      <c r="G35" s="815"/>
      <c r="H35" s="815"/>
      <c r="I35" s="815"/>
      <c r="J35" s="815"/>
      <c r="K35" s="815"/>
      <c r="L35" s="815"/>
      <c r="M35" s="815"/>
      <c r="N35" s="815"/>
      <c r="O35" s="825"/>
    </row>
    <row r="36" spans="1:16" ht="18" customHeight="1">
      <c r="A36" s="150"/>
      <c r="B36" s="804" t="s">
        <v>202</v>
      </c>
      <c r="C36" s="826" t="s">
        <v>229</v>
      </c>
      <c r="D36" s="827"/>
      <c r="E36" s="827"/>
      <c r="F36" s="827"/>
      <c r="G36" s="827"/>
      <c r="H36" s="827"/>
      <c r="I36" s="827"/>
      <c r="J36" s="827"/>
      <c r="K36" s="827"/>
      <c r="L36" s="827"/>
      <c r="M36" s="827"/>
      <c r="N36" s="827"/>
      <c r="O36" s="828"/>
    </row>
    <row r="37" spans="1:16" ht="18" customHeight="1" thickBot="1">
      <c r="B37" s="805"/>
      <c r="C37" s="824"/>
      <c r="D37" s="815"/>
      <c r="E37" s="815"/>
      <c r="F37" s="815"/>
      <c r="G37" s="815"/>
      <c r="H37" s="815"/>
      <c r="I37" s="815"/>
      <c r="J37" s="815"/>
      <c r="K37" s="815"/>
      <c r="L37" s="815"/>
      <c r="M37" s="815"/>
      <c r="N37" s="815"/>
      <c r="O37" s="825"/>
    </row>
    <row r="38" spans="1:16" ht="18" customHeight="1" thickBot="1">
      <c r="B38" s="801" t="s">
        <v>203</v>
      </c>
      <c r="C38" s="802"/>
      <c r="D38" s="802"/>
      <c r="E38" s="803"/>
      <c r="F38" s="801" t="s">
        <v>230</v>
      </c>
      <c r="G38" s="803"/>
      <c r="H38" s="176" t="s">
        <v>231</v>
      </c>
      <c r="I38" s="176"/>
      <c r="J38" s="176"/>
      <c r="K38" s="176"/>
      <c r="L38" s="176"/>
      <c r="M38" s="176"/>
      <c r="N38" s="176"/>
      <c r="O38" s="177"/>
    </row>
    <row r="39" spans="1:16" ht="18" customHeight="1" thickBot="1">
      <c r="B39" s="178" t="s">
        <v>232</v>
      </c>
      <c r="C39" s="179"/>
      <c r="D39" s="179"/>
      <c r="E39" s="179"/>
      <c r="F39" s="180"/>
      <c r="G39" s="180"/>
      <c r="H39" s="180"/>
      <c r="I39" s="180"/>
      <c r="J39" s="180"/>
      <c r="K39" s="180"/>
      <c r="L39" s="180"/>
      <c r="M39" s="180"/>
      <c r="N39" s="180"/>
      <c r="O39" s="181"/>
    </row>
    <row r="40" spans="1:16" ht="18" customHeight="1" thickBot="1">
      <c r="B40" s="769" t="s">
        <v>211</v>
      </c>
      <c r="C40" s="822"/>
      <c r="D40" s="182" t="s">
        <v>212</v>
      </c>
      <c r="E40" s="816">
        <v>1571020</v>
      </c>
      <c r="F40" s="817"/>
      <c r="G40" s="817"/>
      <c r="H40" s="183" t="s">
        <v>213</v>
      </c>
      <c r="I40" s="180"/>
      <c r="J40" s="180"/>
      <c r="K40" s="180"/>
      <c r="L40" s="180"/>
      <c r="M40" s="180"/>
      <c r="N40" s="180"/>
      <c r="O40" s="181"/>
    </row>
    <row r="41" spans="1:16" ht="18" customHeight="1">
      <c r="B41" s="804" t="s">
        <v>214</v>
      </c>
      <c r="C41" s="819"/>
      <c r="D41" s="180"/>
      <c r="E41" s="180"/>
      <c r="F41" s="180"/>
      <c r="G41" s="180"/>
      <c r="H41" s="180"/>
      <c r="I41" s="180"/>
      <c r="J41" s="180"/>
      <c r="K41" s="180"/>
      <c r="L41" s="180"/>
      <c r="M41" s="180"/>
      <c r="N41" s="180"/>
      <c r="O41" s="181"/>
    </row>
    <row r="42" spans="1:16" ht="18" customHeight="1">
      <c r="B42" s="804" t="s">
        <v>201</v>
      </c>
      <c r="C42" s="180" t="s">
        <v>233</v>
      </c>
      <c r="D42" s="180"/>
      <c r="E42" s="180"/>
      <c r="F42" s="180"/>
      <c r="G42" s="180"/>
      <c r="H42" s="180"/>
      <c r="I42" s="180"/>
      <c r="J42" s="180"/>
      <c r="K42" s="180"/>
      <c r="L42" s="180"/>
      <c r="M42" s="180"/>
      <c r="N42" s="180"/>
      <c r="O42" s="181"/>
    </row>
    <row r="43" spans="1:16" ht="18" customHeight="1">
      <c r="B43" s="813"/>
      <c r="C43" s="184"/>
      <c r="D43" s="185"/>
      <c r="E43" s="185"/>
      <c r="F43" s="185"/>
      <c r="G43" s="185"/>
      <c r="H43" s="185"/>
      <c r="I43" s="185"/>
      <c r="J43" s="185"/>
      <c r="K43" s="185"/>
      <c r="L43" s="185"/>
      <c r="M43" s="185"/>
      <c r="N43" s="185"/>
      <c r="O43" s="186"/>
    </row>
    <row r="44" spans="1:16" ht="18" customHeight="1">
      <c r="B44" s="813" t="s">
        <v>202</v>
      </c>
      <c r="C44" s="180" t="s">
        <v>234</v>
      </c>
      <c r="D44" s="180"/>
      <c r="E44" s="180"/>
      <c r="F44" s="180"/>
      <c r="G44" s="180"/>
      <c r="H44" s="180"/>
      <c r="I44" s="180"/>
      <c r="J44" s="180"/>
      <c r="K44" s="180"/>
      <c r="L44" s="180"/>
      <c r="M44" s="180"/>
      <c r="N44" s="180"/>
      <c r="O44" s="181"/>
    </row>
    <row r="45" spans="1:16" ht="18" customHeight="1" thickBot="1">
      <c r="B45" s="805"/>
      <c r="C45" s="187"/>
      <c r="D45" s="188"/>
      <c r="E45" s="188"/>
      <c r="F45" s="188"/>
      <c r="G45" s="188"/>
      <c r="H45" s="188"/>
      <c r="I45" s="188"/>
      <c r="J45" s="188"/>
      <c r="K45" s="188"/>
      <c r="L45" s="188"/>
      <c r="M45" s="188"/>
      <c r="N45" s="188"/>
      <c r="O45" s="189"/>
    </row>
    <row r="46" spans="1:16" ht="18" customHeight="1" thickBot="1">
      <c r="B46" s="801" t="s">
        <v>215</v>
      </c>
      <c r="C46" s="803"/>
      <c r="D46" s="190" t="s">
        <v>212</v>
      </c>
      <c r="E46" s="814">
        <v>245500</v>
      </c>
      <c r="F46" s="815"/>
      <c r="G46" s="815"/>
      <c r="H46" s="180" t="s">
        <v>213</v>
      </c>
      <c r="I46" s="187"/>
      <c r="J46" s="180"/>
      <c r="K46" s="180"/>
      <c r="L46" s="180"/>
      <c r="M46" s="180"/>
      <c r="N46" s="180"/>
      <c r="O46" s="181"/>
    </row>
    <row r="47" spans="1:16" ht="18" customHeight="1" thickBot="1">
      <c r="B47" s="191" t="s">
        <v>216</v>
      </c>
      <c r="C47" s="192"/>
      <c r="D47" s="192"/>
      <c r="E47" s="193"/>
      <c r="F47" s="820">
        <v>1325520</v>
      </c>
      <c r="G47" s="821"/>
      <c r="H47" s="194" t="s">
        <v>213</v>
      </c>
      <c r="I47" s="195"/>
      <c r="J47" s="176"/>
      <c r="K47" s="176"/>
      <c r="L47" s="176"/>
      <c r="M47" s="176"/>
      <c r="N47" s="176"/>
      <c r="O47" s="177"/>
      <c r="P47" s="158"/>
    </row>
    <row r="48" spans="1:16" ht="18" customHeight="1">
      <c r="B48" s="196" t="s">
        <v>235</v>
      </c>
      <c r="C48" s="197"/>
      <c r="D48" s="197"/>
      <c r="E48" s="198"/>
      <c r="F48" s="199"/>
      <c r="G48" s="199"/>
      <c r="H48" s="180"/>
      <c r="I48" s="180"/>
      <c r="J48" s="180"/>
      <c r="K48" s="180"/>
      <c r="L48" s="180"/>
      <c r="M48" s="180"/>
      <c r="N48" s="180"/>
      <c r="O48" s="181"/>
      <c r="P48" s="158"/>
    </row>
    <row r="49" spans="2:16" ht="18" customHeight="1">
      <c r="B49" s="200" t="s">
        <v>218</v>
      </c>
      <c r="C49" s="201" t="s">
        <v>227</v>
      </c>
      <c r="D49" s="202" t="s">
        <v>212</v>
      </c>
      <c r="E49" s="816">
        <v>1325520</v>
      </c>
      <c r="F49" s="817"/>
      <c r="G49" s="817"/>
      <c r="H49" s="183" t="s">
        <v>213</v>
      </c>
      <c r="I49" s="180"/>
      <c r="J49" s="180"/>
      <c r="K49" s="180"/>
      <c r="L49" s="180"/>
      <c r="M49" s="180"/>
      <c r="N49" s="180"/>
      <c r="O49" s="181"/>
      <c r="P49" s="158"/>
    </row>
    <row r="50" spans="2:16" ht="18" customHeight="1">
      <c r="B50" s="203" t="s">
        <v>220</v>
      </c>
      <c r="C50" s="204" t="s">
        <v>197</v>
      </c>
      <c r="D50" s="202" t="s">
        <v>212</v>
      </c>
      <c r="E50" s="823">
        <v>0</v>
      </c>
      <c r="F50" s="823"/>
      <c r="G50" s="823"/>
      <c r="H50" s="183" t="s">
        <v>213</v>
      </c>
      <c r="I50" s="795" t="s">
        <v>236</v>
      </c>
      <c r="J50" s="796"/>
      <c r="K50" s="796"/>
      <c r="L50" s="796"/>
      <c r="M50" s="796"/>
      <c r="N50" s="796"/>
      <c r="O50" s="797"/>
      <c r="P50" s="158"/>
    </row>
    <row r="51" spans="2:16" ht="18" customHeight="1">
      <c r="B51" s="205" t="s">
        <v>222</v>
      </c>
      <c r="C51" s="206" t="s">
        <v>197</v>
      </c>
      <c r="D51" s="207" t="s">
        <v>212</v>
      </c>
      <c r="E51" s="818">
        <v>0</v>
      </c>
      <c r="F51" s="818"/>
      <c r="G51" s="818"/>
      <c r="H51" s="208" t="s">
        <v>213</v>
      </c>
      <c r="I51" s="209"/>
      <c r="J51" s="180"/>
      <c r="K51" s="180"/>
      <c r="L51" s="180"/>
      <c r="M51" s="180"/>
      <c r="N51" s="180"/>
      <c r="O51" s="181"/>
      <c r="P51" s="158"/>
    </row>
    <row r="52" spans="2:16" ht="18" customHeight="1">
      <c r="B52" s="810" t="s">
        <v>237</v>
      </c>
      <c r="C52" s="811"/>
      <c r="D52" s="812"/>
      <c r="E52" s="210"/>
      <c r="F52" s="210"/>
      <c r="G52" s="210"/>
      <c r="H52" s="210"/>
      <c r="I52" s="180"/>
      <c r="J52" s="180"/>
      <c r="K52" s="180"/>
      <c r="L52" s="180"/>
      <c r="M52" s="180"/>
      <c r="N52" s="180"/>
      <c r="O52" s="181"/>
    </row>
    <row r="53" spans="2:16" ht="18" customHeight="1">
      <c r="B53" s="211"/>
      <c r="C53" s="190"/>
      <c r="D53" s="190"/>
      <c r="E53" s="180"/>
      <c r="F53" s="180"/>
      <c r="G53" s="180"/>
      <c r="H53" s="180"/>
      <c r="I53" s="180"/>
      <c r="J53" s="180"/>
      <c r="K53" s="180"/>
      <c r="L53" s="180"/>
      <c r="M53" s="180"/>
      <c r="N53" s="180"/>
      <c r="O53" s="181"/>
    </row>
    <row r="54" spans="2:16" ht="18" customHeight="1" thickBot="1">
      <c r="B54" s="212"/>
      <c r="C54" s="188"/>
      <c r="D54" s="188"/>
      <c r="E54" s="188"/>
      <c r="F54" s="188"/>
      <c r="G54" s="188"/>
      <c r="H54" s="188"/>
      <c r="I54" s="188"/>
      <c r="J54" s="188"/>
      <c r="K54" s="188"/>
      <c r="L54" s="188"/>
      <c r="M54" s="188"/>
      <c r="N54" s="188"/>
      <c r="O54" s="189"/>
    </row>
  </sheetData>
  <mergeCells count="58">
    <mergeCell ref="L10:M10"/>
    <mergeCell ref="B25:O26"/>
    <mergeCell ref="B11:C11"/>
    <mergeCell ref="E21:G21"/>
    <mergeCell ref="E22:G22"/>
    <mergeCell ref="I22:O22"/>
    <mergeCell ref="C15:O16"/>
    <mergeCell ref="E23:G23"/>
    <mergeCell ref="B24:D24"/>
    <mergeCell ref="E20:G20"/>
    <mergeCell ref="C13:O14"/>
    <mergeCell ref="J10:K10"/>
    <mergeCell ref="F38:G38"/>
    <mergeCell ref="B40:C40"/>
    <mergeCell ref="E49:G49"/>
    <mergeCell ref="E50:G50"/>
    <mergeCell ref="C35:O35"/>
    <mergeCell ref="I50:O50"/>
    <mergeCell ref="B36:B37"/>
    <mergeCell ref="C36:O36"/>
    <mergeCell ref="C37:O37"/>
    <mergeCell ref="B38:E38"/>
    <mergeCell ref="B52:D52"/>
    <mergeCell ref="B44:B45"/>
    <mergeCell ref="B46:C46"/>
    <mergeCell ref="E46:G46"/>
    <mergeCell ref="E40:G40"/>
    <mergeCell ref="E51:G51"/>
    <mergeCell ref="B41:C41"/>
    <mergeCell ref="B42:B43"/>
    <mergeCell ref="F47:G47"/>
    <mergeCell ref="C34:O34"/>
    <mergeCell ref="B18:D18"/>
    <mergeCell ref="B12:C12"/>
    <mergeCell ref="B30:O30"/>
    <mergeCell ref="B33:D33"/>
    <mergeCell ref="B34:B35"/>
    <mergeCell ref="B15:B16"/>
    <mergeCell ref="B17:C17"/>
    <mergeCell ref="E17:G17"/>
    <mergeCell ref="E18:G18"/>
    <mergeCell ref="B32:C32"/>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53</vt:i4>
      </vt:variant>
    </vt:vector>
  </HeadingPairs>
  <TitlesOfParts>
    <vt:vector size="70" baseType="lpstr">
      <vt:lpstr>選択肢</vt:lpstr>
      <vt:lpstr>資料一覧</vt:lpstr>
      <vt:lpstr>【共通】</vt:lpstr>
      <vt:lpstr>P1</vt:lpstr>
      <vt:lpstr>P2-1</vt:lpstr>
      <vt:lpstr>P2-2</vt:lpstr>
      <vt:lpstr>P2-3</vt:lpstr>
      <vt:lpstr>P3</vt:lpstr>
      <vt:lpstr>P4</vt:lpstr>
      <vt:lpstr>P5-1</vt:lpstr>
      <vt:lpstr>P5-2</vt:lpstr>
      <vt:lpstr>P5-3</vt:lpstr>
      <vt:lpstr>P6 </vt:lpstr>
      <vt:lpstr>P7</vt:lpstr>
      <vt:lpstr>P8</vt:lpstr>
      <vt:lpstr>P9</vt:lpstr>
      <vt:lpstr>P10</vt:lpstr>
      <vt:lpstr>【共通】!Print_Area</vt:lpstr>
      <vt:lpstr>'P1'!Print_Area</vt:lpstr>
      <vt:lpstr>'P10'!Print_Area</vt:lpstr>
      <vt:lpstr>'P2-1'!Print_Area</vt:lpstr>
      <vt:lpstr>'P2-2'!Print_Area</vt:lpstr>
      <vt:lpstr>'P2-3'!Print_Area</vt:lpstr>
      <vt:lpstr>'P3'!Print_Area</vt:lpstr>
      <vt:lpstr>'P4'!Print_Area</vt:lpstr>
      <vt:lpstr>'P5-1'!Print_Area</vt:lpstr>
      <vt:lpstr>'P5-2'!Print_Area</vt:lpstr>
      <vt:lpstr>'P5-3'!Print_Area</vt:lpstr>
      <vt:lpstr>'P6 '!Print_Area</vt:lpstr>
      <vt:lpstr>'P7'!Print_Area</vt:lpstr>
      <vt:lpstr>'P8'!Print_Area</vt:lpstr>
      <vt:lpstr>'P9'!Print_Area</vt:lpstr>
      <vt:lpstr>資料一覧!Print_Area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2025-08-14T07:36:44Z</cp:lastPrinted>
  <dcterms:created xsi:type="dcterms:W3CDTF">2007-11-28T08:57:04Z</dcterms:created>
  <dcterms:modified xsi:type="dcterms:W3CDTF">2025-11-13T23:22:12Z</dcterms:modified>
</cp:coreProperties>
</file>